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Performa yang sudah ter invoice\"/>
    </mc:Choice>
  </mc:AlternateContent>
  <bookViews>
    <workbookView xWindow="0" yWindow="0" windowWidth="20490" windowHeight="7620" tabRatio="842"/>
  </bookViews>
  <sheets>
    <sheet name="040_Sicepat" sheetId="2" r:id="rId1"/>
    <sheet name="403950" sheetId="57" r:id="rId2"/>
    <sheet name="402443" sheetId="58" r:id="rId3"/>
    <sheet name="403933" sheetId="59" r:id="rId4"/>
    <sheet name="402448" sheetId="60" r:id="rId5"/>
    <sheet name="402319" sheetId="61" r:id="rId6"/>
    <sheet name="403935" sheetId="62" r:id="rId7"/>
    <sheet name="402324" sheetId="63" r:id="rId8"/>
    <sheet name="403281" sheetId="64" r:id="rId9"/>
    <sheet name="402327" sheetId="65" r:id="rId10"/>
    <sheet name="404007" sheetId="66" r:id="rId11"/>
    <sheet name="402332" sheetId="67" r:id="rId12"/>
    <sheet name="404009" sheetId="68" r:id="rId13"/>
    <sheet name="402335" sheetId="69" r:id="rId14"/>
    <sheet name="404014" sheetId="70" r:id="rId15"/>
    <sheet name="402340" sheetId="71" r:id="rId16"/>
    <sheet name="404017" sheetId="72" r:id="rId17"/>
    <sheet name="402343" sheetId="73" r:id="rId18"/>
    <sheet name="404019" sheetId="74" r:id="rId19"/>
    <sheet name="402347" sheetId="75" r:id="rId20"/>
    <sheet name="404021" sheetId="76" r:id="rId21"/>
    <sheet name="402350" sheetId="77" r:id="rId22"/>
    <sheet name="404023" sheetId="78" r:id="rId23"/>
    <sheet name="403855" sheetId="79" r:id="rId24"/>
    <sheet name="403941" sheetId="80" r:id="rId25"/>
    <sheet name="403859" sheetId="81" r:id="rId26"/>
    <sheet name="403863" sheetId="82" r:id="rId27"/>
    <sheet name="403943" sheetId="83" r:id="rId28"/>
    <sheet name="403865" sheetId="84" r:id="rId29"/>
    <sheet name="403867" sheetId="85" r:id="rId30"/>
    <sheet name="403212" sheetId="86" r:id="rId31"/>
    <sheet name="403871" sheetId="87" r:id="rId32"/>
    <sheet name="404024" sheetId="88" r:id="rId33"/>
    <sheet name="403873" sheetId="89" r:id="rId34"/>
  </sheets>
  <definedNames>
    <definedName name="_xlnm.Print_Titles" localSheetId="0">'040_Sicepat'!$2:$17</definedName>
    <definedName name="_xlnm.Print_Titles" localSheetId="5">'402319'!$2:$2</definedName>
    <definedName name="_xlnm.Print_Titles" localSheetId="7">'402324'!$2:$2</definedName>
    <definedName name="_xlnm.Print_Titles" localSheetId="9">'402327'!$2:$2</definedName>
    <definedName name="_xlnm.Print_Titles" localSheetId="11">'402332'!$2:$2</definedName>
    <definedName name="_xlnm.Print_Titles" localSheetId="13">'402335'!$2:$2</definedName>
    <definedName name="_xlnm.Print_Titles" localSheetId="15">'402340'!$2:$2</definedName>
    <definedName name="_xlnm.Print_Titles" localSheetId="17">'402343'!$2:$2</definedName>
    <definedName name="_xlnm.Print_Titles" localSheetId="19">'402347'!$2:$2</definedName>
    <definedName name="_xlnm.Print_Titles" localSheetId="21">'402350'!$2:$2</definedName>
    <definedName name="_xlnm.Print_Titles" localSheetId="2">'402443'!$2:$2</definedName>
    <definedName name="_xlnm.Print_Titles" localSheetId="4">'402448'!$2:$2</definedName>
    <definedName name="_xlnm.Print_Titles" localSheetId="30">'403212'!$2:$2</definedName>
    <definedName name="_xlnm.Print_Titles" localSheetId="8">'403281'!$2:$2</definedName>
    <definedName name="_xlnm.Print_Titles" localSheetId="23">'403855'!$2:$2</definedName>
    <definedName name="_xlnm.Print_Titles" localSheetId="25">'403859'!$2:$2</definedName>
    <definedName name="_xlnm.Print_Titles" localSheetId="26">'403863'!$2:$2</definedName>
    <definedName name="_xlnm.Print_Titles" localSheetId="28">'403865'!$2:$2</definedName>
    <definedName name="_xlnm.Print_Titles" localSheetId="29">'403867'!$2:$2</definedName>
    <definedName name="_xlnm.Print_Titles" localSheetId="31">'403871'!$2:$2</definedName>
    <definedName name="_xlnm.Print_Titles" localSheetId="33">'403873'!$2:$2</definedName>
    <definedName name="_xlnm.Print_Titles" localSheetId="3">'403933'!$2:$2</definedName>
    <definedName name="_xlnm.Print_Titles" localSheetId="6">'403935'!$2:$2</definedName>
    <definedName name="_xlnm.Print_Titles" localSheetId="24">'403941'!$2:$2</definedName>
    <definedName name="_xlnm.Print_Titles" localSheetId="27">'403943'!$2:$2</definedName>
    <definedName name="_xlnm.Print_Titles" localSheetId="1">'403950'!$2:$2</definedName>
    <definedName name="_xlnm.Print_Titles" localSheetId="10">'404007'!$2:$2</definedName>
    <definedName name="_xlnm.Print_Titles" localSheetId="12">'404009'!$2:$2</definedName>
    <definedName name="_xlnm.Print_Titles" localSheetId="14">'404014'!$2:$2</definedName>
    <definedName name="_xlnm.Print_Titles" localSheetId="16">'404017'!$2:$2</definedName>
    <definedName name="_xlnm.Print_Titles" localSheetId="18">'404019'!$2:$2</definedName>
    <definedName name="_xlnm.Print_Titles" localSheetId="20">'404021'!$2:$2</definedName>
    <definedName name="_xlnm.Print_Titles" localSheetId="22">'404023'!$2:$2</definedName>
    <definedName name="_xlnm.Print_Titles" localSheetId="32">'404024'!$2:$2</definedName>
  </definedNames>
  <calcPr calcId="162913"/>
</workbook>
</file>

<file path=xl/calcChain.xml><?xml version="1.0" encoding="utf-8"?>
<calcChain xmlns="http://schemas.openxmlformats.org/spreadsheetml/2006/main">
  <c r="J53" i="2" l="1"/>
  <c r="C25" i="2"/>
  <c r="O140" i="89" l="1"/>
  <c r="N140" i="89"/>
  <c r="O50" i="88"/>
  <c r="N50" i="88"/>
  <c r="O289" i="87"/>
  <c r="N289" i="87"/>
  <c r="O122" i="86"/>
  <c r="N122" i="86"/>
  <c r="O132" i="85"/>
  <c r="N132" i="85"/>
  <c r="O290" i="84"/>
  <c r="N290" i="84"/>
  <c r="O182" i="83"/>
  <c r="N182" i="83"/>
  <c r="O55" i="82"/>
  <c r="N55" i="82"/>
  <c r="O328" i="81"/>
  <c r="N328" i="81"/>
  <c r="O149" i="80"/>
  <c r="N149" i="80"/>
  <c r="O178" i="79"/>
  <c r="N178" i="79"/>
  <c r="O75" i="78"/>
  <c r="N75" i="78"/>
  <c r="O179" i="77"/>
  <c r="N179" i="77"/>
  <c r="O78" i="76"/>
  <c r="N78" i="76"/>
  <c r="O219" i="75"/>
  <c r="N219" i="75"/>
  <c r="O92" i="74"/>
  <c r="N92" i="74"/>
  <c r="O56" i="73"/>
  <c r="N56" i="73"/>
  <c r="O32" i="72"/>
  <c r="N32" i="72"/>
  <c r="O150" i="71"/>
  <c r="N150" i="71"/>
  <c r="O59" i="70"/>
  <c r="N59" i="70"/>
  <c r="O167" i="69"/>
  <c r="N167" i="69"/>
  <c r="O68" i="68"/>
  <c r="N68" i="68"/>
  <c r="O193" i="67"/>
  <c r="N193" i="67"/>
  <c r="O76" i="66"/>
  <c r="N76" i="66"/>
  <c r="O195" i="65"/>
  <c r="N195" i="65"/>
  <c r="O87" i="62"/>
  <c r="N87" i="62"/>
  <c r="O34" i="61"/>
  <c r="N34" i="61"/>
  <c r="O227" i="60"/>
  <c r="N227" i="60"/>
  <c r="O58" i="59"/>
  <c r="N58" i="59"/>
  <c r="O59" i="58"/>
  <c r="N59" i="58"/>
  <c r="N31" i="57" l="1"/>
  <c r="M4" i="57" l="1"/>
  <c r="M5" i="57"/>
  <c r="M6" i="57"/>
  <c r="M7" i="57"/>
  <c r="M8" i="57"/>
  <c r="M9" i="57"/>
  <c r="M10" i="57"/>
  <c r="M11" i="57"/>
  <c r="M12" i="57"/>
  <c r="M13" i="57"/>
  <c r="M14" i="57"/>
  <c r="M15" i="57"/>
  <c r="M16" i="57"/>
  <c r="M17" i="57"/>
  <c r="M18" i="57"/>
  <c r="M19" i="57"/>
  <c r="M20" i="57"/>
  <c r="M21" i="57"/>
  <c r="M22" i="57"/>
  <c r="M23" i="57"/>
  <c r="M24" i="57"/>
  <c r="M25" i="57"/>
  <c r="M26" i="57"/>
  <c r="M27" i="57"/>
  <c r="M28" i="57"/>
  <c r="M29" i="57"/>
  <c r="M30" i="57"/>
  <c r="P4" i="89"/>
  <c r="P5" i="89"/>
  <c r="P6" i="89"/>
  <c r="P7" i="89"/>
  <c r="P8" i="89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23" i="89"/>
  <c r="P24" i="89"/>
  <c r="P25" i="89"/>
  <c r="P26" i="89"/>
  <c r="P27" i="89"/>
  <c r="P28" i="89"/>
  <c r="P29" i="89"/>
  <c r="P30" i="89"/>
  <c r="P31" i="89"/>
  <c r="P32" i="89"/>
  <c r="P33" i="89"/>
  <c r="P34" i="89"/>
  <c r="P35" i="89"/>
  <c r="P36" i="89"/>
  <c r="P37" i="89"/>
  <c r="P38" i="89"/>
  <c r="P39" i="89"/>
  <c r="P40" i="89"/>
  <c r="P41" i="89"/>
  <c r="P42" i="89"/>
  <c r="P43" i="89"/>
  <c r="P44" i="89"/>
  <c r="P45" i="89"/>
  <c r="P46" i="89"/>
  <c r="P47" i="89"/>
  <c r="P48" i="89"/>
  <c r="P49" i="89"/>
  <c r="P50" i="89"/>
  <c r="P51" i="89"/>
  <c r="P52" i="89"/>
  <c r="P53" i="89"/>
  <c r="P54" i="89"/>
  <c r="P55" i="89"/>
  <c r="P56" i="89"/>
  <c r="P57" i="89"/>
  <c r="P58" i="89"/>
  <c r="P59" i="89"/>
  <c r="P60" i="89"/>
  <c r="P61" i="89"/>
  <c r="P62" i="89"/>
  <c r="P63" i="89"/>
  <c r="P64" i="89"/>
  <c r="P65" i="89"/>
  <c r="P66" i="89"/>
  <c r="P67" i="89"/>
  <c r="P68" i="89"/>
  <c r="P69" i="89"/>
  <c r="P70" i="89"/>
  <c r="P71" i="89"/>
  <c r="P72" i="89"/>
  <c r="P73" i="89"/>
  <c r="P74" i="89"/>
  <c r="P75" i="89"/>
  <c r="P76" i="89"/>
  <c r="P77" i="89"/>
  <c r="P78" i="89"/>
  <c r="P79" i="89"/>
  <c r="P80" i="89"/>
  <c r="P81" i="89"/>
  <c r="P82" i="89"/>
  <c r="P83" i="89"/>
  <c r="P84" i="89"/>
  <c r="P85" i="89"/>
  <c r="P86" i="89"/>
  <c r="P87" i="89"/>
  <c r="P88" i="89"/>
  <c r="P89" i="89"/>
  <c r="P90" i="89"/>
  <c r="P91" i="89"/>
  <c r="P92" i="89"/>
  <c r="P93" i="89"/>
  <c r="P94" i="89"/>
  <c r="P95" i="89"/>
  <c r="P96" i="89"/>
  <c r="P97" i="89"/>
  <c r="P98" i="89"/>
  <c r="P99" i="89"/>
  <c r="P100" i="89"/>
  <c r="P101" i="89"/>
  <c r="P102" i="89"/>
  <c r="P103" i="89"/>
  <c r="P104" i="89"/>
  <c r="P105" i="89"/>
  <c r="P106" i="89"/>
  <c r="P107" i="89"/>
  <c r="P108" i="89"/>
  <c r="P109" i="89"/>
  <c r="P110" i="89"/>
  <c r="P111" i="89"/>
  <c r="P112" i="89"/>
  <c r="P113" i="89"/>
  <c r="P114" i="89"/>
  <c r="P115" i="89"/>
  <c r="P116" i="89"/>
  <c r="P117" i="89"/>
  <c r="P118" i="89"/>
  <c r="P119" i="89"/>
  <c r="P120" i="89"/>
  <c r="P121" i="89"/>
  <c r="P122" i="89"/>
  <c r="P123" i="89"/>
  <c r="P124" i="89"/>
  <c r="P125" i="89"/>
  <c r="P126" i="89"/>
  <c r="P127" i="89"/>
  <c r="P128" i="89"/>
  <c r="P129" i="89"/>
  <c r="P130" i="89"/>
  <c r="P131" i="89"/>
  <c r="P132" i="89"/>
  <c r="P133" i="89"/>
  <c r="P134" i="89"/>
  <c r="P135" i="89"/>
  <c r="P136" i="89"/>
  <c r="P137" i="89"/>
  <c r="P138" i="89"/>
  <c r="P139" i="89"/>
  <c r="P3" i="89"/>
  <c r="P4" i="88"/>
  <c r="P5" i="8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P37" i="88"/>
  <c r="P38" i="88"/>
  <c r="P39" i="88"/>
  <c r="P40" i="88"/>
  <c r="P41" i="88"/>
  <c r="P42" i="88"/>
  <c r="P43" i="88"/>
  <c r="P44" i="88"/>
  <c r="P45" i="88"/>
  <c r="P46" i="88"/>
  <c r="P47" i="88"/>
  <c r="P48" i="88"/>
  <c r="P49" i="88"/>
  <c r="P3" i="88"/>
  <c r="P4" i="87"/>
  <c r="P5" i="87"/>
  <c r="P6" i="87"/>
  <c r="P7" i="87"/>
  <c r="P8" i="87"/>
  <c r="P9" i="87"/>
  <c r="P10" i="87"/>
  <c r="P11" i="87"/>
  <c r="P12" i="87"/>
  <c r="P13" i="87"/>
  <c r="P14" i="87"/>
  <c r="P15" i="87"/>
  <c r="P16" i="87"/>
  <c r="P17" i="87"/>
  <c r="P18" i="87"/>
  <c r="P19" i="87"/>
  <c r="P20" i="87"/>
  <c r="P21" i="87"/>
  <c r="P22" i="87"/>
  <c r="P23" i="87"/>
  <c r="P24" i="87"/>
  <c r="P25" i="87"/>
  <c r="P26" i="87"/>
  <c r="P27" i="87"/>
  <c r="P28" i="87"/>
  <c r="P29" i="87"/>
  <c r="P30" i="87"/>
  <c r="P31" i="87"/>
  <c r="P32" i="87"/>
  <c r="P33" i="87"/>
  <c r="P34" i="87"/>
  <c r="P35" i="87"/>
  <c r="P36" i="87"/>
  <c r="P37" i="87"/>
  <c r="P38" i="87"/>
  <c r="P39" i="87"/>
  <c r="P40" i="87"/>
  <c r="P41" i="87"/>
  <c r="P42" i="87"/>
  <c r="P43" i="87"/>
  <c r="P44" i="87"/>
  <c r="P45" i="87"/>
  <c r="P46" i="87"/>
  <c r="P47" i="87"/>
  <c r="P48" i="87"/>
  <c r="P49" i="87"/>
  <c r="P50" i="87"/>
  <c r="P51" i="87"/>
  <c r="P52" i="87"/>
  <c r="P53" i="87"/>
  <c r="P54" i="87"/>
  <c r="P55" i="87"/>
  <c r="P56" i="87"/>
  <c r="P57" i="87"/>
  <c r="P58" i="87"/>
  <c r="P59" i="87"/>
  <c r="P60" i="87"/>
  <c r="P61" i="87"/>
  <c r="P62" i="87"/>
  <c r="P63" i="87"/>
  <c r="P64" i="87"/>
  <c r="P65" i="87"/>
  <c r="P66" i="87"/>
  <c r="P67" i="87"/>
  <c r="P68" i="87"/>
  <c r="P69" i="87"/>
  <c r="P70" i="87"/>
  <c r="P71" i="87"/>
  <c r="P72" i="87"/>
  <c r="P73" i="87"/>
  <c r="P74" i="87"/>
  <c r="P75" i="87"/>
  <c r="P76" i="87"/>
  <c r="P77" i="87"/>
  <c r="P78" i="87"/>
  <c r="P79" i="87"/>
  <c r="P80" i="87"/>
  <c r="P81" i="87"/>
  <c r="P82" i="87"/>
  <c r="P83" i="87"/>
  <c r="P84" i="87"/>
  <c r="P85" i="87"/>
  <c r="P86" i="87"/>
  <c r="P87" i="87"/>
  <c r="P88" i="87"/>
  <c r="P89" i="87"/>
  <c r="P90" i="87"/>
  <c r="P91" i="87"/>
  <c r="P92" i="87"/>
  <c r="P93" i="87"/>
  <c r="P94" i="87"/>
  <c r="P95" i="87"/>
  <c r="P96" i="87"/>
  <c r="P97" i="87"/>
  <c r="P98" i="87"/>
  <c r="P99" i="87"/>
  <c r="P100" i="87"/>
  <c r="P101" i="87"/>
  <c r="P102" i="87"/>
  <c r="P103" i="87"/>
  <c r="P104" i="87"/>
  <c r="P105" i="87"/>
  <c r="P106" i="87"/>
  <c r="P107" i="87"/>
  <c r="P108" i="87"/>
  <c r="P109" i="87"/>
  <c r="P110" i="87"/>
  <c r="P111" i="87"/>
  <c r="P112" i="87"/>
  <c r="P113" i="87"/>
  <c r="P114" i="87"/>
  <c r="P115" i="87"/>
  <c r="P116" i="87"/>
  <c r="P117" i="87"/>
  <c r="P118" i="87"/>
  <c r="P119" i="87"/>
  <c r="P120" i="87"/>
  <c r="P121" i="87"/>
  <c r="P122" i="87"/>
  <c r="P123" i="87"/>
  <c r="P124" i="87"/>
  <c r="P125" i="87"/>
  <c r="P126" i="87"/>
  <c r="P127" i="87"/>
  <c r="P128" i="87"/>
  <c r="P129" i="87"/>
  <c r="P130" i="87"/>
  <c r="P131" i="87"/>
  <c r="P132" i="87"/>
  <c r="P133" i="87"/>
  <c r="P134" i="87"/>
  <c r="P135" i="87"/>
  <c r="P136" i="87"/>
  <c r="P137" i="87"/>
  <c r="P138" i="87"/>
  <c r="P139" i="87"/>
  <c r="P140" i="87"/>
  <c r="P141" i="87"/>
  <c r="P142" i="87"/>
  <c r="P143" i="87"/>
  <c r="P144" i="87"/>
  <c r="P145" i="87"/>
  <c r="P146" i="87"/>
  <c r="P147" i="87"/>
  <c r="P148" i="87"/>
  <c r="P149" i="87"/>
  <c r="P150" i="87"/>
  <c r="P151" i="87"/>
  <c r="P152" i="87"/>
  <c r="P153" i="87"/>
  <c r="P154" i="87"/>
  <c r="P155" i="87"/>
  <c r="P156" i="87"/>
  <c r="P157" i="87"/>
  <c r="P158" i="87"/>
  <c r="P159" i="87"/>
  <c r="P160" i="87"/>
  <c r="P161" i="87"/>
  <c r="P162" i="87"/>
  <c r="P163" i="87"/>
  <c r="P164" i="87"/>
  <c r="P165" i="87"/>
  <c r="P166" i="87"/>
  <c r="P167" i="87"/>
  <c r="P168" i="87"/>
  <c r="P169" i="87"/>
  <c r="P170" i="87"/>
  <c r="P171" i="87"/>
  <c r="P172" i="87"/>
  <c r="P173" i="87"/>
  <c r="P174" i="87"/>
  <c r="P175" i="87"/>
  <c r="P176" i="87"/>
  <c r="P177" i="87"/>
  <c r="P178" i="87"/>
  <c r="P179" i="87"/>
  <c r="P180" i="87"/>
  <c r="P181" i="87"/>
  <c r="P182" i="87"/>
  <c r="P183" i="87"/>
  <c r="P184" i="87"/>
  <c r="P185" i="87"/>
  <c r="P186" i="87"/>
  <c r="P187" i="87"/>
  <c r="P188" i="87"/>
  <c r="P189" i="87"/>
  <c r="P190" i="87"/>
  <c r="P191" i="87"/>
  <c r="P192" i="87"/>
  <c r="P193" i="87"/>
  <c r="P194" i="87"/>
  <c r="P195" i="87"/>
  <c r="P196" i="87"/>
  <c r="P197" i="87"/>
  <c r="P198" i="87"/>
  <c r="P199" i="87"/>
  <c r="P200" i="87"/>
  <c r="P201" i="87"/>
  <c r="P202" i="87"/>
  <c r="P203" i="87"/>
  <c r="P204" i="87"/>
  <c r="P205" i="87"/>
  <c r="P206" i="87"/>
  <c r="P207" i="87"/>
  <c r="P208" i="87"/>
  <c r="P209" i="87"/>
  <c r="P210" i="87"/>
  <c r="P211" i="87"/>
  <c r="P212" i="87"/>
  <c r="P213" i="87"/>
  <c r="P214" i="87"/>
  <c r="P215" i="87"/>
  <c r="P216" i="87"/>
  <c r="P217" i="87"/>
  <c r="P218" i="87"/>
  <c r="P219" i="87"/>
  <c r="P220" i="87"/>
  <c r="P221" i="87"/>
  <c r="P222" i="87"/>
  <c r="P223" i="87"/>
  <c r="P224" i="87"/>
  <c r="P225" i="87"/>
  <c r="P226" i="87"/>
  <c r="P227" i="87"/>
  <c r="P228" i="87"/>
  <c r="P229" i="87"/>
  <c r="P230" i="87"/>
  <c r="P231" i="87"/>
  <c r="P232" i="87"/>
  <c r="P233" i="87"/>
  <c r="P234" i="87"/>
  <c r="P235" i="87"/>
  <c r="P236" i="87"/>
  <c r="P237" i="87"/>
  <c r="P238" i="87"/>
  <c r="P239" i="87"/>
  <c r="P240" i="87"/>
  <c r="P241" i="87"/>
  <c r="P242" i="87"/>
  <c r="P243" i="87"/>
  <c r="P244" i="87"/>
  <c r="P245" i="87"/>
  <c r="P246" i="87"/>
  <c r="P247" i="87"/>
  <c r="P248" i="87"/>
  <c r="P249" i="87"/>
  <c r="P250" i="87"/>
  <c r="P251" i="87"/>
  <c r="P252" i="87"/>
  <c r="P253" i="87"/>
  <c r="P254" i="87"/>
  <c r="P255" i="87"/>
  <c r="P256" i="87"/>
  <c r="P257" i="87"/>
  <c r="P258" i="87"/>
  <c r="P259" i="87"/>
  <c r="P260" i="87"/>
  <c r="P261" i="87"/>
  <c r="P262" i="87"/>
  <c r="P263" i="87"/>
  <c r="P264" i="87"/>
  <c r="P265" i="87"/>
  <c r="P266" i="87"/>
  <c r="P267" i="87"/>
  <c r="P268" i="87"/>
  <c r="P269" i="87"/>
  <c r="P270" i="87"/>
  <c r="P271" i="87"/>
  <c r="P272" i="87"/>
  <c r="P273" i="87"/>
  <c r="P274" i="87"/>
  <c r="P275" i="87"/>
  <c r="P276" i="87"/>
  <c r="P277" i="87"/>
  <c r="P278" i="87"/>
  <c r="P279" i="87"/>
  <c r="P280" i="87"/>
  <c r="P281" i="87"/>
  <c r="P282" i="87"/>
  <c r="P283" i="87"/>
  <c r="P284" i="87"/>
  <c r="P285" i="87"/>
  <c r="P286" i="87"/>
  <c r="P287" i="87"/>
  <c r="P288" i="87"/>
  <c r="P3" i="87"/>
  <c r="P4" i="86"/>
  <c r="P5" i="86"/>
  <c r="P6" i="86"/>
  <c r="P7" i="86"/>
  <c r="P8" i="86"/>
  <c r="P9" i="86"/>
  <c r="P10" i="86"/>
  <c r="P11" i="86"/>
  <c r="P12" i="86"/>
  <c r="P13" i="86"/>
  <c r="P14" i="86"/>
  <c r="P15" i="86"/>
  <c r="P16" i="86"/>
  <c r="P17" i="86"/>
  <c r="P18" i="86"/>
  <c r="P19" i="86"/>
  <c r="P20" i="86"/>
  <c r="P21" i="86"/>
  <c r="P22" i="86"/>
  <c r="P23" i="86"/>
  <c r="P24" i="86"/>
  <c r="P25" i="86"/>
  <c r="P26" i="86"/>
  <c r="P27" i="86"/>
  <c r="P28" i="86"/>
  <c r="P29" i="86"/>
  <c r="P30" i="86"/>
  <c r="P31" i="86"/>
  <c r="P32" i="86"/>
  <c r="P33" i="86"/>
  <c r="P34" i="86"/>
  <c r="P35" i="86"/>
  <c r="P36" i="86"/>
  <c r="P37" i="86"/>
  <c r="P38" i="86"/>
  <c r="P39" i="86"/>
  <c r="P40" i="86"/>
  <c r="P41" i="86"/>
  <c r="P42" i="86"/>
  <c r="P43" i="86"/>
  <c r="P44" i="86"/>
  <c r="P45" i="86"/>
  <c r="P46" i="86"/>
  <c r="P47" i="86"/>
  <c r="P48" i="86"/>
  <c r="P49" i="86"/>
  <c r="P50" i="86"/>
  <c r="P51" i="86"/>
  <c r="P52" i="86"/>
  <c r="P53" i="86"/>
  <c r="P54" i="86"/>
  <c r="P55" i="86"/>
  <c r="P56" i="86"/>
  <c r="P57" i="86"/>
  <c r="P58" i="86"/>
  <c r="P59" i="86"/>
  <c r="P60" i="86"/>
  <c r="P61" i="86"/>
  <c r="P62" i="86"/>
  <c r="P63" i="86"/>
  <c r="P64" i="86"/>
  <c r="P65" i="86"/>
  <c r="P66" i="86"/>
  <c r="P67" i="86"/>
  <c r="P68" i="86"/>
  <c r="P69" i="86"/>
  <c r="P70" i="86"/>
  <c r="P71" i="86"/>
  <c r="P72" i="86"/>
  <c r="P73" i="86"/>
  <c r="P74" i="86"/>
  <c r="P75" i="86"/>
  <c r="P76" i="86"/>
  <c r="P77" i="86"/>
  <c r="P78" i="86"/>
  <c r="P79" i="86"/>
  <c r="P80" i="86"/>
  <c r="P81" i="86"/>
  <c r="P82" i="86"/>
  <c r="P83" i="86"/>
  <c r="P84" i="86"/>
  <c r="P85" i="86"/>
  <c r="P86" i="86"/>
  <c r="P87" i="86"/>
  <c r="P88" i="86"/>
  <c r="P89" i="86"/>
  <c r="P90" i="86"/>
  <c r="P91" i="86"/>
  <c r="P92" i="86"/>
  <c r="P93" i="86"/>
  <c r="P94" i="86"/>
  <c r="P95" i="86"/>
  <c r="P96" i="86"/>
  <c r="P97" i="86"/>
  <c r="P98" i="86"/>
  <c r="P99" i="86"/>
  <c r="P100" i="86"/>
  <c r="P101" i="86"/>
  <c r="P102" i="86"/>
  <c r="P103" i="86"/>
  <c r="P104" i="86"/>
  <c r="P105" i="86"/>
  <c r="P106" i="86"/>
  <c r="P107" i="86"/>
  <c r="P108" i="86"/>
  <c r="P109" i="86"/>
  <c r="P110" i="86"/>
  <c r="P111" i="86"/>
  <c r="P112" i="86"/>
  <c r="P113" i="86"/>
  <c r="P114" i="86"/>
  <c r="P115" i="86"/>
  <c r="P116" i="86"/>
  <c r="P117" i="86"/>
  <c r="P118" i="86"/>
  <c r="P119" i="86"/>
  <c r="P120" i="86"/>
  <c r="P121" i="86"/>
  <c r="P3" i="86"/>
  <c r="P4" i="85"/>
  <c r="P5" i="85"/>
  <c r="P6" i="85"/>
  <c r="P7" i="85"/>
  <c r="P8" i="85"/>
  <c r="P9" i="85"/>
  <c r="P10" i="85"/>
  <c r="P11" i="85"/>
  <c r="P12" i="85"/>
  <c r="P13" i="85"/>
  <c r="P14" i="85"/>
  <c r="P15" i="85"/>
  <c r="P16" i="85"/>
  <c r="P17" i="85"/>
  <c r="P18" i="85"/>
  <c r="P19" i="85"/>
  <c r="P20" i="85"/>
  <c r="P21" i="85"/>
  <c r="P22" i="85"/>
  <c r="P23" i="85"/>
  <c r="P24" i="85"/>
  <c r="P25" i="85"/>
  <c r="P26" i="85"/>
  <c r="P27" i="85"/>
  <c r="P28" i="85"/>
  <c r="P29" i="85"/>
  <c r="P30" i="85"/>
  <c r="P31" i="85"/>
  <c r="P32" i="85"/>
  <c r="P33" i="85"/>
  <c r="P34" i="85"/>
  <c r="P35" i="85"/>
  <c r="P36" i="85"/>
  <c r="P37" i="85"/>
  <c r="P38" i="85"/>
  <c r="P39" i="85"/>
  <c r="P40" i="85"/>
  <c r="P41" i="85"/>
  <c r="P42" i="85"/>
  <c r="P43" i="85"/>
  <c r="P44" i="85"/>
  <c r="P45" i="85"/>
  <c r="P46" i="85"/>
  <c r="P47" i="85"/>
  <c r="P48" i="85"/>
  <c r="P49" i="85"/>
  <c r="P50" i="85"/>
  <c r="P51" i="85"/>
  <c r="P52" i="85"/>
  <c r="P53" i="85"/>
  <c r="P54" i="85"/>
  <c r="P55" i="85"/>
  <c r="P56" i="85"/>
  <c r="P57" i="85"/>
  <c r="P58" i="85"/>
  <c r="P59" i="85"/>
  <c r="P60" i="85"/>
  <c r="P61" i="85"/>
  <c r="P62" i="85"/>
  <c r="P63" i="85"/>
  <c r="P64" i="85"/>
  <c r="P65" i="85"/>
  <c r="P66" i="85"/>
  <c r="P67" i="85"/>
  <c r="P68" i="85"/>
  <c r="P69" i="85"/>
  <c r="P70" i="85"/>
  <c r="P71" i="85"/>
  <c r="P72" i="85"/>
  <c r="P73" i="85"/>
  <c r="P74" i="85"/>
  <c r="P75" i="85"/>
  <c r="P76" i="85"/>
  <c r="P77" i="85"/>
  <c r="P78" i="85"/>
  <c r="P79" i="85"/>
  <c r="P80" i="85"/>
  <c r="P81" i="85"/>
  <c r="P82" i="85"/>
  <c r="P83" i="85"/>
  <c r="P84" i="85"/>
  <c r="P85" i="85"/>
  <c r="P86" i="85"/>
  <c r="P87" i="85"/>
  <c r="P88" i="85"/>
  <c r="P89" i="85"/>
  <c r="P90" i="85"/>
  <c r="P91" i="85"/>
  <c r="P92" i="85"/>
  <c r="P93" i="85"/>
  <c r="P94" i="85"/>
  <c r="P95" i="85"/>
  <c r="P96" i="85"/>
  <c r="P97" i="85"/>
  <c r="P98" i="85"/>
  <c r="P99" i="85"/>
  <c r="P100" i="85"/>
  <c r="P101" i="85"/>
  <c r="P102" i="85"/>
  <c r="P103" i="85"/>
  <c r="P104" i="85"/>
  <c r="P105" i="85"/>
  <c r="P106" i="85"/>
  <c r="P107" i="85"/>
  <c r="P108" i="85"/>
  <c r="P109" i="85"/>
  <c r="P110" i="85"/>
  <c r="P111" i="85"/>
  <c r="P112" i="85"/>
  <c r="P113" i="85"/>
  <c r="P114" i="85"/>
  <c r="P115" i="85"/>
  <c r="P116" i="85"/>
  <c r="P117" i="85"/>
  <c r="P118" i="85"/>
  <c r="P119" i="85"/>
  <c r="P120" i="85"/>
  <c r="P121" i="85"/>
  <c r="P122" i="85"/>
  <c r="P123" i="85"/>
  <c r="P124" i="85"/>
  <c r="P125" i="85"/>
  <c r="P126" i="85"/>
  <c r="P127" i="85"/>
  <c r="P128" i="85"/>
  <c r="P129" i="85"/>
  <c r="P130" i="85"/>
  <c r="P131" i="85"/>
  <c r="P3" i="85"/>
  <c r="P4" i="84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29" i="84"/>
  <c r="P30" i="84"/>
  <c r="P31" i="84"/>
  <c r="P32" i="84"/>
  <c r="P33" i="84"/>
  <c r="P34" i="84"/>
  <c r="P35" i="84"/>
  <c r="P36" i="84"/>
  <c r="P37" i="84"/>
  <c r="P38" i="84"/>
  <c r="P39" i="84"/>
  <c r="P40" i="84"/>
  <c r="P41" i="84"/>
  <c r="P42" i="84"/>
  <c r="P43" i="84"/>
  <c r="P44" i="84"/>
  <c r="P45" i="84"/>
  <c r="P46" i="84"/>
  <c r="P47" i="84"/>
  <c r="P48" i="84"/>
  <c r="P49" i="84"/>
  <c r="P50" i="84"/>
  <c r="P51" i="84"/>
  <c r="P52" i="84"/>
  <c r="P53" i="84"/>
  <c r="P54" i="84"/>
  <c r="P55" i="84"/>
  <c r="P56" i="84"/>
  <c r="P57" i="84"/>
  <c r="P58" i="84"/>
  <c r="P59" i="84"/>
  <c r="P60" i="84"/>
  <c r="P61" i="84"/>
  <c r="P62" i="84"/>
  <c r="P63" i="84"/>
  <c r="P64" i="84"/>
  <c r="P65" i="84"/>
  <c r="P66" i="84"/>
  <c r="P67" i="84"/>
  <c r="P68" i="84"/>
  <c r="P69" i="84"/>
  <c r="P70" i="84"/>
  <c r="P71" i="84"/>
  <c r="P72" i="84"/>
  <c r="P73" i="84"/>
  <c r="P74" i="84"/>
  <c r="P75" i="84"/>
  <c r="P76" i="84"/>
  <c r="P77" i="84"/>
  <c r="P78" i="84"/>
  <c r="P79" i="84"/>
  <c r="P80" i="84"/>
  <c r="P81" i="84"/>
  <c r="P82" i="84"/>
  <c r="P83" i="84"/>
  <c r="P84" i="84"/>
  <c r="P85" i="84"/>
  <c r="P86" i="84"/>
  <c r="P87" i="84"/>
  <c r="P88" i="84"/>
  <c r="P89" i="84"/>
  <c r="P90" i="84"/>
  <c r="P91" i="84"/>
  <c r="P92" i="84"/>
  <c r="P93" i="84"/>
  <c r="P94" i="84"/>
  <c r="P95" i="84"/>
  <c r="P96" i="84"/>
  <c r="P97" i="84"/>
  <c r="P98" i="84"/>
  <c r="P99" i="84"/>
  <c r="P100" i="84"/>
  <c r="P101" i="84"/>
  <c r="P102" i="84"/>
  <c r="P103" i="84"/>
  <c r="P104" i="84"/>
  <c r="P105" i="84"/>
  <c r="P106" i="84"/>
  <c r="P107" i="84"/>
  <c r="P108" i="84"/>
  <c r="P109" i="84"/>
  <c r="P110" i="84"/>
  <c r="P111" i="84"/>
  <c r="P112" i="84"/>
  <c r="P113" i="84"/>
  <c r="P114" i="84"/>
  <c r="P115" i="84"/>
  <c r="P116" i="84"/>
  <c r="P117" i="84"/>
  <c r="P118" i="84"/>
  <c r="P119" i="84"/>
  <c r="P120" i="84"/>
  <c r="P121" i="84"/>
  <c r="P122" i="84"/>
  <c r="P123" i="84"/>
  <c r="P124" i="84"/>
  <c r="P125" i="84"/>
  <c r="P126" i="84"/>
  <c r="P127" i="84"/>
  <c r="P128" i="84"/>
  <c r="P129" i="84"/>
  <c r="P130" i="84"/>
  <c r="P131" i="84"/>
  <c r="P132" i="84"/>
  <c r="P133" i="84"/>
  <c r="P134" i="84"/>
  <c r="P135" i="84"/>
  <c r="P136" i="84"/>
  <c r="P137" i="84"/>
  <c r="P138" i="84"/>
  <c r="P139" i="84"/>
  <c r="P140" i="84"/>
  <c r="P141" i="84"/>
  <c r="P142" i="84"/>
  <c r="P143" i="84"/>
  <c r="P144" i="84"/>
  <c r="P145" i="84"/>
  <c r="P146" i="84"/>
  <c r="P147" i="84"/>
  <c r="P148" i="84"/>
  <c r="P149" i="84"/>
  <c r="P150" i="84"/>
  <c r="P151" i="84"/>
  <c r="P152" i="84"/>
  <c r="P153" i="84"/>
  <c r="P154" i="84"/>
  <c r="P155" i="84"/>
  <c r="P156" i="84"/>
  <c r="P157" i="84"/>
  <c r="P158" i="84"/>
  <c r="P159" i="84"/>
  <c r="P160" i="84"/>
  <c r="P161" i="84"/>
  <c r="P162" i="84"/>
  <c r="P163" i="84"/>
  <c r="P164" i="84"/>
  <c r="P165" i="84"/>
  <c r="P166" i="84"/>
  <c r="P167" i="84"/>
  <c r="P168" i="84"/>
  <c r="P169" i="84"/>
  <c r="P170" i="84"/>
  <c r="P171" i="84"/>
  <c r="P172" i="84"/>
  <c r="P173" i="84"/>
  <c r="P174" i="84"/>
  <c r="P175" i="84"/>
  <c r="P176" i="84"/>
  <c r="P177" i="84"/>
  <c r="P178" i="84"/>
  <c r="P179" i="84"/>
  <c r="P180" i="84"/>
  <c r="P181" i="84"/>
  <c r="P182" i="84"/>
  <c r="P183" i="84"/>
  <c r="P184" i="84"/>
  <c r="P185" i="84"/>
  <c r="P186" i="84"/>
  <c r="P187" i="84"/>
  <c r="P188" i="84"/>
  <c r="P189" i="84"/>
  <c r="P190" i="84"/>
  <c r="P191" i="84"/>
  <c r="P192" i="84"/>
  <c r="P193" i="84"/>
  <c r="P194" i="84"/>
  <c r="P195" i="84"/>
  <c r="P196" i="84"/>
  <c r="P197" i="84"/>
  <c r="P198" i="84"/>
  <c r="P199" i="84"/>
  <c r="P200" i="84"/>
  <c r="P201" i="84"/>
  <c r="P202" i="84"/>
  <c r="P203" i="84"/>
  <c r="P204" i="84"/>
  <c r="P205" i="84"/>
  <c r="P206" i="84"/>
  <c r="P207" i="84"/>
  <c r="P208" i="84"/>
  <c r="P209" i="84"/>
  <c r="P210" i="84"/>
  <c r="P211" i="84"/>
  <c r="P212" i="84"/>
  <c r="P213" i="84"/>
  <c r="P214" i="84"/>
  <c r="P215" i="84"/>
  <c r="P216" i="84"/>
  <c r="P217" i="84"/>
  <c r="P218" i="84"/>
  <c r="P219" i="84"/>
  <c r="P220" i="84"/>
  <c r="P221" i="84"/>
  <c r="P222" i="84"/>
  <c r="P223" i="84"/>
  <c r="P224" i="84"/>
  <c r="P225" i="84"/>
  <c r="P226" i="84"/>
  <c r="P227" i="84"/>
  <c r="P228" i="84"/>
  <c r="P229" i="84"/>
  <c r="P230" i="84"/>
  <c r="P231" i="84"/>
  <c r="P232" i="84"/>
  <c r="P233" i="84"/>
  <c r="P234" i="84"/>
  <c r="P235" i="84"/>
  <c r="P236" i="84"/>
  <c r="P237" i="84"/>
  <c r="P238" i="84"/>
  <c r="P239" i="84"/>
  <c r="P240" i="84"/>
  <c r="P241" i="84"/>
  <c r="P242" i="84"/>
  <c r="P243" i="84"/>
  <c r="P244" i="84"/>
  <c r="P245" i="84"/>
  <c r="P246" i="84"/>
  <c r="P247" i="84"/>
  <c r="P248" i="84"/>
  <c r="P249" i="84"/>
  <c r="P250" i="84"/>
  <c r="P251" i="84"/>
  <c r="P252" i="84"/>
  <c r="P253" i="84"/>
  <c r="P254" i="84"/>
  <c r="P255" i="84"/>
  <c r="P256" i="84"/>
  <c r="P257" i="84"/>
  <c r="P258" i="84"/>
  <c r="P259" i="84"/>
  <c r="P260" i="84"/>
  <c r="P261" i="84"/>
  <c r="P262" i="84"/>
  <c r="P263" i="84"/>
  <c r="P264" i="84"/>
  <c r="P265" i="84"/>
  <c r="P266" i="84"/>
  <c r="P267" i="84"/>
  <c r="P268" i="84"/>
  <c r="P269" i="84"/>
  <c r="P270" i="84"/>
  <c r="P271" i="84"/>
  <c r="P272" i="84"/>
  <c r="P273" i="84"/>
  <c r="P274" i="84"/>
  <c r="P275" i="84"/>
  <c r="P276" i="84"/>
  <c r="P277" i="84"/>
  <c r="P278" i="84"/>
  <c r="P279" i="84"/>
  <c r="P280" i="84"/>
  <c r="P281" i="84"/>
  <c r="P282" i="84"/>
  <c r="P283" i="84"/>
  <c r="P284" i="84"/>
  <c r="P285" i="84"/>
  <c r="P286" i="84"/>
  <c r="P287" i="84"/>
  <c r="P288" i="84"/>
  <c r="P289" i="84"/>
  <c r="P3" i="84"/>
  <c r="P4" i="83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105" i="83"/>
  <c r="P106" i="83"/>
  <c r="P107" i="83"/>
  <c r="P108" i="83"/>
  <c r="P109" i="83"/>
  <c r="P110" i="83"/>
  <c r="P111" i="83"/>
  <c r="P112" i="83"/>
  <c r="P113" i="83"/>
  <c r="P114" i="83"/>
  <c r="P115" i="83"/>
  <c r="P116" i="83"/>
  <c r="P117" i="83"/>
  <c r="P118" i="83"/>
  <c r="P119" i="83"/>
  <c r="P120" i="83"/>
  <c r="P121" i="83"/>
  <c r="P122" i="83"/>
  <c r="P123" i="83"/>
  <c r="P124" i="83"/>
  <c r="P125" i="83"/>
  <c r="P126" i="83"/>
  <c r="P127" i="83"/>
  <c r="P128" i="83"/>
  <c r="P129" i="83"/>
  <c r="P130" i="83"/>
  <c r="P131" i="83"/>
  <c r="P132" i="83"/>
  <c r="P133" i="83"/>
  <c r="P134" i="83"/>
  <c r="P135" i="83"/>
  <c r="P136" i="83"/>
  <c r="P137" i="83"/>
  <c r="P138" i="83"/>
  <c r="P139" i="83"/>
  <c r="P140" i="83"/>
  <c r="P141" i="83"/>
  <c r="P142" i="83"/>
  <c r="P143" i="83"/>
  <c r="P144" i="83"/>
  <c r="P145" i="83"/>
  <c r="P146" i="83"/>
  <c r="P147" i="83"/>
  <c r="P148" i="83"/>
  <c r="P149" i="83"/>
  <c r="P150" i="83"/>
  <c r="P151" i="83"/>
  <c r="P152" i="83"/>
  <c r="P153" i="83"/>
  <c r="P154" i="83"/>
  <c r="P155" i="83"/>
  <c r="P156" i="83"/>
  <c r="P157" i="83"/>
  <c r="P158" i="83"/>
  <c r="P159" i="83"/>
  <c r="P160" i="83"/>
  <c r="P161" i="83"/>
  <c r="P162" i="83"/>
  <c r="P163" i="83"/>
  <c r="P164" i="83"/>
  <c r="P165" i="83"/>
  <c r="P166" i="83"/>
  <c r="P167" i="83"/>
  <c r="P168" i="83"/>
  <c r="P169" i="83"/>
  <c r="P170" i="83"/>
  <c r="P171" i="83"/>
  <c r="P172" i="83"/>
  <c r="P173" i="83"/>
  <c r="P174" i="83"/>
  <c r="P175" i="83"/>
  <c r="P176" i="83"/>
  <c r="P177" i="83"/>
  <c r="P178" i="83"/>
  <c r="P179" i="83"/>
  <c r="P180" i="83"/>
  <c r="P181" i="83"/>
  <c r="P3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35" i="82"/>
  <c r="P36" i="82"/>
  <c r="P37" i="82"/>
  <c r="P38" i="82"/>
  <c r="P39" i="82"/>
  <c r="P40" i="82"/>
  <c r="P41" i="82"/>
  <c r="P42" i="82"/>
  <c r="P43" i="82"/>
  <c r="P44" i="82"/>
  <c r="P45" i="82"/>
  <c r="P46" i="82"/>
  <c r="P47" i="82"/>
  <c r="P48" i="82"/>
  <c r="P49" i="82"/>
  <c r="P50" i="82"/>
  <c r="P51" i="82"/>
  <c r="P52" i="82"/>
  <c r="P53" i="82"/>
  <c r="P54" i="82"/>
  <c r="P4" i="82"/>
  <c r="P3" i="82"/>
  <c r="P4" i="81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19" i="81"/>
  <c r="P20" i="81"/>
  <c r="P21" i="81"/>
  <c r="P22" i="81"/>
  <c r="P23" i="81"/>
  <c r="P24" i="81"/>
  <c r="P25" i="81"/>
  <c r="P26" i="81"/>
  <c r="P27" i="81"/>
  <c r="P28" i="81"/>
  <c r="P29" i="81"/>
  <c r="P30" i="81"/>
  <c r="P31" i="81"/>
  <c r="P32" i="81"/>
  <c r="P33" i="81"/>
  <c r="P34" i="81"/>
  <c r="P35" i="81"/>
  <c r="P36" i="81"/>
  <c r="P37" i="81"/>
  <c r="P38" i="81"/>
  <c r="P39" i="81"/>
  <c r="P40" i="81"/>
  <c r="P41" i="81"/>
  <c r="P42" i="81"/>
  <c r="P43" i="81"/>
  <c r="P44" i="81"/>
  <c r="P45" i="81"/>
  <c r="P46" i="81"/>
  <c r="P47" i="81"/>
  <c r="P48" i="81"/>
  <c r="P49" i="81"/>
  <c r="P50" i="81"/>
  <c r="P51" i="81"/>
  <c r="P52" i="81"/>
  <c r="P53" i="81"/>
  <c r="P54" i="81"/>
  <c r="P55" i="81"/>
  <c r="P56" i="81"/>
  <c r="P57" i="81"/>
  <c r="P58" i="81"/>
  <c r="P59" i="81"/>
  <c r="P60" i="81"/>
  <c r="P61" i="81"/>
  <c r="P62" i="81"/>
  <c r="P63" i="81"/>
  <c r="P64" i="81"/>
  <c r="P65" i="81"/>
  <c r="P66" i="81"/>
  <c r="P67" i="81"/>
  <c r="P68" i="81"/>
  <c r="P69" i="81"/>
  <c r="P70" i="81"/>
  <c r="P71" i="81"/>
  <c r="P72" i="81"/>
  <c r="P73" i="81"/>
  <c r="P74" i="81"/>
  <c r="P75" i="81"/>
  <c r="P76" i="81"/>
  <c r="P77" i="81"/>
  <c r="P78" i="81"/>
  <c r="P79" i="81"/>
  <c r="P80" i="81"/>
  <c r="P81" i="81"/>
  <c r="P82" i="81"/>
  <c r="P83" i="81"/>
  <c r="P84" i="81"/>
  <c r="P85" i="81"/>
  <c r="P86" i="81"/>
  <c r="P87" i="81"/>
  <c r="P88" i="81"/>
  <c r="P89" i="81"/>
  <c r="P90" i="81"/>
  <c r="P91" i="81"/>
  <c r="P92" i="81"/>
  <c r="P93" i="81"/>
  <c r="P94" i="81"/>
  <c r="P95" i="81"/>
  <c r="P96" i="81"/>
  <c r="P97" i="81"/>
  <c r="P98" i="81"/>
  <c r="P99" i="81"/>
  <c r="P100" i="81"/>
  <c r="P101" i="81"/>
  <c r="P102" i="81"/>
  <c r="P103" i="81"/>
  <c r="P104" i="81"/>
  <c r="P105" i="81"/>
  <c r="P106" i="81"/>
  <c r="P107" i="81"/>
  <c r="P108" i="81"/>
  <c r="P109" i="81"/>
  <c r="P110" i="81"/>
  <c r="P111" i="81"/>
  <c r="P112" i="81"/>
  <c r="P113" i="81"/>
  <c r="P114" i="81"/>
  <c r="P115" i="81"/>
  <c r="P116" i="81"/>
  <c r="P117" i="81"/>
  <c r="P118" i="81"/>
  <c r="P119" i="81"/>
  <c r="P120" i="81"/>
  <c r="P121" i="81"/>
  <c r="P122" i="81"/>
  <c r="P123" i="81"/>
  <c r="P124" i="81"/>
  <c r="P125" i="81"/>
  <c r="P126" i="81"/>
  <c r="P127" i="81"/>
  <c r="P128" i="81"/>
  <c r="P129" i="81"/>
  <c r="P130" i="81"/>
  <c r="P131" i="81"/>
  <c r="P132" i="81"/>
  <c r="P133" i="81"/>
  <c r="P134" i="81"/>
  <c r="P135" i="81"/>
  <c r="P136" i="81"/>
  <c r="P137" i="81"/>
  <c r="P138" i="81"/>
  <c r="P139" i="81"/>
  <c r="P140" i="81"/>
  <c r="P141" i="81"/>
  <c r="P142" i="81"/>
  <c r="P143" i="81"/>
  <c r="P144" i="81"/>
  <c r="P145" i="81"/>
  <c r="P146" i="81"/>
  <c r="P147" i="81"/>
  <c r="P148" i="81"/>
  <c r="P149" i="81"/>
  <c r="P150" i="81"/>
  <c r="P151" i="81"/>
  <c r="P152" i="81"/>
  <c r="P153" i="81"/>
  <c r="P154" i="81"/>
  <c r="P155" i="81"/>
  <c r="P156" i="81"/>
  <c r="P157" i="81"/>
  <c r="P158" i="81"/>
  <c r="P159" i="81"/>
  <c r="P160" i="81"/>
  <c r="P161" i="81"/>
  <c r="P162" i="81"/>
  <c r="P163" i="81"/>
  <c r="P164" i="81"/>
  <c r="P165" i="81"/>
  <c r="P166" i="81"/>
  <c r="P167" i="81"/>
  <c r="P168" i="81"/>
  <c r="P169" i="81"/>
  <c r="P170" i="81"/>
  <c r="P171" i="81"/>
  <c r="P172" i="81"/>
  <c r="P173" i="81"/>
  <c r="P174" i="81"/>
  <c r="P175" i="81"/>
  <c r="P176" i="81"/>
  <c r="P177" i="81"/>
  <c r="P178" i="81"/>
  <c r="P179" i="81"/>
  <c r="P180" i="81"/>
  <c r="P181" i="81"/>
  <c r="P182" i="81"/>
  <c r="P183" i="81"/>
  <c r="P184" i="81"/>
  <c r="P185" i="81"/>
  <c r="P186" i="81"/>
  <c r="P187" i="81"/>
  <c r="P188" i="81"/>
  <c r="P189" i="81"/>
  <c r="P190" i="81"/>
  <c r="P191" i="81"/>
  <c r="P192" i="81"/>
  <c r="P193" i="81"/>
  <c r="P194" i="81"/>
  <c r="P195" i="81"/>
  <c r="P196" i="81"/>
  <c r="P197" i="81"/>
  <c r="P198" i="81"/>
  <c r="P199" i="81"/>
  <c r="P200" i="81"/>
  <c r="P201" i="81"/>
  <c r="P202" i="81"/>
  <c r="P203" i="81"/>
  <c r="P204" i="81"/>
  <c r="P205" i="81"/>
  <c r="P206" i="81"/>
  <c r="P207" i="81"/>
  <c r="P208" i="81"/>
  <c r="P209" i="81"/>
  <c r="P210" i="81"/>
  <c r="P211" i="81"/>
  <c r="P212" i="81"/>
  <c r="P213" i="81"/>
  <c r="P214" i="81"/>
  <c r="P215" i="81"/>
  <c r="P216" i="81"/>
  <c r="P217" i="81"/>
  <c r="P218" i="81"/>
  <c r="P219" i="81"/>
  <c r="P220" i="81"/>
  <c r="P221" i="81"/>
  <c r="P222" i="81"/>
  <c r="P223" i="81"/>
  <c r="P224" i="81"/>
  <c r="P225" i="81"/>
  <c r="P226" i="81"/>
  <c r="P227" i="81"/>
  <c r="P228" i="81"/>
  <c r="P229" i="81"/>
  <c r="P230" i="81"/>
  <c r="P231" i="81"/>
  <c r="P232" i="81"/>
  <c r="P233" i="81"/>
  <c r="P234" i="81"/>
  <c r="P235" i="81"/>
  <c r="P236" i="81"/>
  <c r="P237" i="81"/>
  <c r="P238" i="81"/>
  <c r="P239" i="81"/>
  <c r="P240" i="81"/>
  <c r="P241" i="81"/>
  <c r="P242" i="81"/>
  <c r="P243" i="81"/>
  <c r="P244" i="81"/>
  <c r="P245" i="81"/>
  <c r="P246" i="81"/>
  <c r="P247" i="81"/>
  <c r="P248" i="81"/>
  <c r="P249" i="81"/>
  <c r="P250" i="81"/>
  <c r="P251" i="81"/>
  <c r="P252" i="81"/>
  <c r="P253" i="81"/>
  <c r="P254" i="81"/>
  <c r="P255" i="81"/>
  <c r="P256" i="81"/>
  <c r="P257" i="81"/>
  <c r="P258" i="81"/>
  <c r="P259" i="81"/>
  <c r="P260" i="81"/>
  <c r="P261" i="81"/>
  <c r="P262" i="81"/>
  <c r="P263" i="81"/>
  <c r="P264" i="81"/>
  <c r="P265" i="81"/>
  <c r="P266" i="81"/>
  <c r="P267" i="81"/>
  <c r="P268" i="81"/>
  <c r="P269" i="81"/>
  <c r="P270" i="81"/>
  <c r="P271" i="81"/>
  <c r="P272" i="81"/>
  <c r="P273" i="81"/>
  <c r="P274" i="81"/>
  <c r="P275" i="81"/>
  <c r="P276" i="81"/>
  <c r="P277" i="81"/>
  <c r="P278" i="81"/>
  <c r="P279" i="81"/>
  <c r="P280" i="81"/>
  <c r="P281" i="81"/>
  <c r="P282" i="81"/>
  <c r="P283" i="81"/>
  <c r="P284" i="81"/>
  <c r="P285" i="81"/>
  <c r="P286" i="81"/>
  <c r="P287" i="81"/>
  <c r="P288" i="81"/>
  <c r="P289" i="81"/>
  <c r="P290" i="81"/>
  <c r="P291" i="81"/>
  <c r="P292" i="81"/>
  <c r="P293" i="81"/>
  <c r="P294" i="81"/>
  <c r="P295" i="81"/>
  <c r="P296" i="81"/>
  <c r="P297" i="81"/>
  <c r="P298" i="81"/>
  <c r="P299" i="81"/>
  <c r="P300" i="81"/>
  <c r="P301" i="81"/>
  <c r="P302" i="81"/>
  <c r="P303" i="81"/>
  <c r="P304" i="81"/>
  <c r="P305" i="81"/>
  <c r="P306" i="81"/>
  <c r="P307" i="81"/>
  <c r="P308" i="81"/>
  <c r="P309" i="81"/>
  <c r="P310" i="81"/>
  <c r="P311" i="81"/>
  <c r="P312" i="81"/>
  <c r="P313" i="81"/>
  <c r="P314" i="81"/>
  <c r="P315" i="81"/>
  <c r="P316" i="81"/>
  <c r="P317" i="81"/>
  <c r="P318" i="81"/>
  <c r="P319" i="81"/>
  <c r="P320" i="81"/>
  <c r="P321" i="81"/>
  <c r="P322" i="81"/>
  <c r="P323" i="81"/>
  <c r="P324" i="81"/>
  <c r="P325" i="81"/>
  <c r="P326" i="81"/>
  <c r="P327" i="81"/>
  <c r="P3" i="81"/>
  <c r="P4" i="80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39" i="80"/>
  <c r="P40" i="80"/>
  <c r="P41" i="80"/>
  <c r="P42" i="80"/>
  <c r="P43" i="80"/>
  <c r="P44" i="80"/>
  <c r="P45" i="80"/>
  <c r="P46" i="80"/>
  <c r="P47" i="80"/>
  <c r="P48" i="80"/>
  <c r="P49" i="80"/>
  <c r="P50" i="80"/>
  <c r="P51" i="80"/>
  <c r="P52" i="80"/>
  <c r="P53" i="80"/>
  <c r="P54" i="80"/>
  <c r="P55" i="80"/>
  <c r="P56" i="80"/>
  <c r="P57" i="80"/>
  <c r="P58" i="80"/>
  <c r="P59" i="80"/>
  <c r="P60" i="80"/>
  <c r="P61" i="80"/>
  <c r="P62" i="80"/>
  <c r="P63" i="80"/>
  <c r="P64" i="80"/>
  <c r="P65" i="80"/>
  <c r="P66" i="80"/>
  <c r="P67" i="80"/>
  <c r="P68" i="80"/>
  <c r="P69" i="80"/>
  <c r="P70" i="80"/>
  <c r="P71" i="80"/>
  <c r="P72" i="80"/>
  <c r="P73" i="80"/>
  <c r="P74" i="80"/>
  <c r="P75" i="80"/>
  <c r="P76" i="80"/>
  <c r="P77" i="80"/>
  <c r="P78" i="80"/>
  <c r="P79" i="80"/>
  <c r="P80" i="80"/>
  <c r="P81" i="80"/>
  <c r="P82" i="80"/>
  <c r="P83" i="80"/>
  <c r="P84" i="80"/>
  <c r="P85" i="80"/>
  <c r="P86" i="80"/>
  <c r="P87" i="80"/>
  <c r="P88" i="80"/>
  <c r="P89" i="80"/>
  <c r="P90" i="80"/>
  <c r="P91" i="80"/>
  <c r="P92" i="80"/>
  <c r="P93" i="80"/>
  <c r="P94" i="80"/>
  <c r="P95" i="80"/>
  <c r="P96" i="80"/>
  <c r="P97" i="80"/>
  <c r="P98" i="80"/>
  <c r="P99" i="80"/>
  <c r="P100" i="80"/>
  <c r="P101" i="80"/>
  <c r="P102" i="80"/>
  <c r="P103" i="80"/>
  <c r="P104" i="80"/>
  <c r="P105" i="80"/>
  <c r="P106" i="80"/>
  <c r="P107" i="80"/>
  <c r="P108" i="80"/>
  <c r="P109" i="80"/>
  <c r="P110" i="80"/>
  <c r="P111" i="80"/>
  <c r="P112" i="80"/>
  <c r="P113" i="80"/>
  <c r="P114" i="80"/>
  <c r="P115" i="80"/>
  <c r="P116" i="80"/>
  <c r="P117" i="80"/>
  <c r="P118" i="80"/>
  <c r="P119" i="80"/>
  <c r="P120" i="80"/>
  <c r="P121" i="80"/>
  <c r="P122" i="80"/>
  <c r="P123" i="80"/>
  <c r="P124" i="80"/>
  <c r="P125" i="80"/>
  <c r="P126" i="80"/>
  <c r="P127" i="80"/>
  <c r="P128" i="80"/>
  <c r="P129" i="80"/>
  <c r="P130" i="80"/>
  <c r="P131" i="80"/>
  <c r="P132" i="80"/>
  <c r="P133" i="80"/>
  <c r="P134" i="80"/>
  <c r="P135" i="80"/>
  <c r="P136" i="80"/>
  <c r="P137" i="80"/>
  <c r="P138" i="80"/>
  <c r="P139" i="80"/>
  <c r="P140" i="80"/>
  <c r="P141" i="80"/>
  <c r="P142" i="80"/>
  <c r="P143" i="80"/>
  <c r="P144" i="80"/>
  <c r="P145" i="80"/>
  <c r="P146" i="80"/>
  <c r="P147" i="80"/>
  <c r="P148" i="80"/>
  <c r="P3" i="80"/>
  <c r="P4" i="79"/>
  <c r="P5" i="79"/>
  <c r="P6" i="79"/>
  <c r="P7" i="79"/>
  <c r="P8" i="79"/>
  <c r="P9" i="79"/>
  <c r="P10" i="79"/>
  <c r="P11" i="79"/>
  <c r="P12" i="79"/>
  <c r="P13" i="79"/>
  <c r="P14" i="79"/>
  <c r="P15" i="79"/>
  <c r="P16" i="79"/>
  <c r="P17" i="79"/>
  <c r="P18" i="79"/>
  <c r="P19" i="79"/>
  <c r="P20" i="79"/>
  <c r="P21" i="79"/>
  <c r="P22" i="79"/>
  <c r="P23" i="79"/>
  <c r="P24" i="79"/>
  <c r="P25" i="79"/>
  <c r="P26" i="79"/>
  <c r="P27" i="79"/>
  <c r="P28" i="79"/>
  <c r="P29" i="79"/>
  <c r="P30" i="79"/>
  <c r="P31" i="79"/>
  <c r="P32" i="79"/>
  <c r="P33" i="79"/>
  <c r="P34" i="79"/>
  <c r="P35" i="79"/>
  <c r="P36" i="79"/>
  <c r="P37" i="79"/>
  <c r="P38" i="79"/>
  <c r="P39" i="79"/>
  <c r="P40" i="79"/>
  <c r="P41" i="79"/>
  <c r="P42" i="79"/>
  <c r="P43" i="79"/>
  <c r="P44" i="79"/>
  <c r="P45" i="79"/>
  <c r="P46" i="79"/>
  <c r="P47" i="79"/>
  <c r="P48" i="79"/>
  <c r="P49" i="79"/>
  <c r="P50" i="79"/>
  <c r="P51" i="79"/>
  <c r="P52" i="79"/>
  <c r="P53" i="79"/>
  <c r="P54" i="79"/>
  <c r="P55" i="79"/>
  <c r="P56" i="79"/>
  <c r="P57" i="79"/>
  <c r="P58" i="79"/>
  <c r="P59" i="79"/>
  <c r="P60" i="79"/>
  <c r="P61" i="79"/>
  <c r="P62" i="79"/>
  <c r="P63" i="79"/>
  <c r="P64" i="79"/>
  <c r="P65" i="79"/>
  <c r="P66" i="79"/>
  <c r="P67" i="79"/>
  <c r="P68" i="79"/>
  <c r="P69" i="79"/>
  <c r="P70" i="79"/>
  <c r="P71" i="79"/>
  <c r="P72" i="79"/>
  <c r="P73" i="79"/>
  <c r="P74" i="79"/>
  <c r="P75" i="79"/>
  <c r="P76" i="79"/>
  <c r="P77" i="79"/>
  <c r="P78" i="79"/>
  <c r="P79" i="79"/>
  <c r="P80" i="79"/>
  <c r="P81" i="79"/>
  <c r="P82" i="79"/>
  <c r="P83" i="79"/>
  <c r="P84" i="79"/>
  <c r="P85" i="79"/>
  <c r="P86" i="79"/>
  <c r="P87" i="79"/>
  <c r="P88" i="79"/>
  <c r="P89" i="79"/>
  <c r="P90" i="79"/>
  <c r="P91" i="79"/>
  <c r="P92" i="79"/>
  <c r="P93" i="79"/>
  <c r="P94" i="79"/>
  <c r="P95" i="79"/>
  <c r="P96" i="79"/>
  <c r="P97" i="79"/>
  <c r="P98" i="79"/>
  <c r="P99" i="79"/>
  <c r="P100" i="79"/>
  <c r="P101" i="79"/>
  <c r="P102" i="79"/>
  <c r="P103" i="79"/>
  <c r="P104" i="79"/>
  <c r="P105" i="79"/>
  <c r="P106" i="79"/>
  <c r="P107" i="79"/>
  <c r="P108" i="79"/>
  <c r="P109" i="79"/>
  <c r="P110" i="79"/>
  <c r="P111" i="79"/>
  <c r="P112" i="79"/>
  <c r="P113" i="79"/>
  <c r="P114" i="79"/>
  <c r="P115" i="79"/>
  <c r="P116" i="79"/>
  <c r="P117" i="79"/>
  <c r="P118" i="79"/>
  <c r="P119" i="79"/>
  <c r="P120" i="79"/>
  <c r="P121" i="79"/>
  <c r="P122" i="79"/>
  <c r="P123" i="79"/>
  <c r="P124" i="79"/>
  <c r="P125" i="79"/>
  <c r="P126" i="79"/>
  <c r="P127" i="79"/>
  <c r="P128" i="79"/>
  <c r="P129" i="79"/>
  <c r="P130" i="79"/>
  <c r="P131" i="79"/>
  <c r="P132" i="79"/>
  <c r="P133" i="79"/>
  <c r="P134" i="79"/>
  <c r="P135" i="79"/>
  <c r="P136" i="79"/>
  <c r="P137" i="79"/>
  <c r="P138" i="79"/>
  <c r="P139" i="79"/>
  <c r="P140" i="79"/>
  <c r="P141" i="79"/>
  <c r="P142" i="79"/>
  <c r="P143" i="79"/>
  <c r="P144" i="79"/>
  <c r="P145" i="79"/>
  <c r="P146" i="79"/>
  <c r="P147" i="79"/>
  <c r="P148" i="79"/>
  <c r="P149" i="79"/>
  <c r="P150" i="79"/>
  <c r="P151" i="79"/>
  <c r="P152" i="79"/>
  <c r="P153" i="79"/>
  <c r="P154" i="79"/>
  <c r="P155" i="79"/>
  <c r="P156" i="79"/>
  <c r="P157" i="79"/>
  <c r="P158" i="79"/>
  <c r="P159" i="79"/>
  <c r="P160" i="79"/>
  <c r="P161" i="79"/>
  <c r="P162" i="79"/>
  <c r="P163" i="79"/>
  <c r="P164" i="79"/>
  <c r="P165" i="79"/>
  <c r="P166" i="79"/>
  <c r="P167" i="79"/>
  <c r="P168" i="79"/>
  <c r="P169" i="79"/>
  <c r="P170" i="79"/>
  <c r="P171" i="79"/>
  <c r="P172" i="79"/>
  <c r="P173" i="79"/>
  <c r="P174" i="79"/>
  <c r="P175" i="79"/>
  <c r="P176" i="79"/>
  <c r="P177" i="79"/>
  <c r="P3" i="79"/>
  <c r="P4" i="78"/>
  <c r="P5" i="78"/>
  <c r="P6" i="78"/>
  <c r="P7" i="78"/>
  <c r="P8" i="78"/>
  <c r="P9" i="78"/>
  <c r="P10" i="78"/>
  <c r="P11" i="78"/>
  <c r="P12" i="78"/>
  <c r="P13" i="78"/>
  <c r="P14" i="78"/>
  <c r="P15" i="78"/>
  <c r="P16" i="78"/>
  <c r="P17" i="78"/>
  <c r="P18" i="78"/>
  <c r="P19" i="78"/>
  <c r="P20" i="78"/>
  <c r="P21" i="78"/>
  <c r="P22" i="78"/>
  <c r="P23" i="78"/>
  <c r="P24" i="78"/>
  <c r="P25" i="78"/>
  <c r="P26" i="78"/>
  <c r="P27" i="78"/>
  <c r="P28" i="78"/>
  <c r="P29" i="78"/>
  <c r="P30" i="78"/>
  <c r="P31" i="78"/>
  <c r="P32" i="78"/>
  <c r="P33" i="78"/>
  <c r="P34" i="78"/>
  <c r="P35" i="78"/>
  <c r="P36" i="78"/>
  <c r="P37" i="78"/>
  <c r="P38" i="78"/>
  <c r="P39" i="78"/>
  <c r="P40" i="78"/>
  <c r="P41" i="78"/>
  <c r="P42" i="78"/>
  <c r="P43" i="78"/>
  <c r="P44" i="78"/>
  <c r="P45" i="78"/>
  <c r="P46" i="78"/>
  <c r="P47" i="78"/>
  <c r="P48" i="78"/>
  <c r="P49" i="78"/>
  <c r="P50" i="78"/>
  <c r="P51" i="78"/>
  <c r="P52" i="78"/>
  <c r="P53" i="78"/>
  <c r="P54" i="78"/>
  <c r="P55" i="78"/>
  <c r="P56" i="78"/>
  <c r="P57" i="78"/>
  <c r="P58" i="78"/>
  <c r="P59" i="78"/>
  <c r="P60" i="78"/>
  <c r="P61" i="78"/>
  <c r="P62" i="78"/>
  <c r="P63" i="78"/>
  <c r="P64" i="78"/>
  <c r="P65" i="78"/>
  <c r="P66" i="78"/>
  <c r="P67" i="78"/>
  <c r="P68" i="78"/>
  <c r="P69" i="78"/>
  <c r="P70" i="78"/>
  <c r="P71" i="78"/>
  <c r="P72" i="78"/>
  <c r="P73" i="78"/>
  <c r="P74" i="78"/>
  <c r="P3" i="78"/>
  <c r="P4" i="77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25" i="77"/>
  <c r="P26" i="77"/>
  <c r="P27" i="77"/>
  <c r="P28" i="77"/>
  <c r="P29" i="77"/>
  <c r="P30" i="77"/>
  <c r="P31" i="77"/>
  <c r="P32" i="77"/>
  <c r="P33" i="77"/>
  <c r="P34" i="77"/>
  <c r="P35" i="77"/>
  <c r="P36" i="77"/>
  <c r="P37" i="77"/>
  <c r="P38" i="77"/>
  <c r="P39" i="77"/>
  <c r="P40" i="77"/>
  <c r="P41" i="77"/>
  <c r="P42" i="77"/>
  <c r="P43" i="77"/>
  <c r="P44" i="77"/>
  <c r="P45" i="77"/>
  <c r="P46" i="77"/>
  <c r="P47" i="77"/>
  <c r="P48" i="77"/>
  <c r="P49" i="77"/>
  <c r="P50" i="77"/>
  <c r="P51" i="77"/>
  <c r="P52" i="77"/>
  <c r="P53" i="77"/>
  <c r="P54" i="77"/>
  <c r="P55" i="77"/>
  <c r="P56" i="77"/>
  <c r="P57" i="77"/>
  <c r="P58" i="77"/>
  <c r="P59" i="77"/>
  <c r="P60" i="77"/>
  <c r="P61" i="77"/>
  <c r="P62" i="77"/>
  <c r="P63" i="77"/>
  <c r="P64" i="77"/>
  <c r="P65" i="77"/>
  <c r="P66" i="77"/>
  <c r="P67" i="77"/>
  <c r="P68" i="77"/>
  <c r="P69" i="77"/>
  <c r="P70" i="77"/>
  <c r="P71" i="77"/>
  <c r="P72" i="77"/>
  <c r="P73" i="77"/>
  <c r="P74" i="77"/>
  <c r="P75" i="77"/>
  <c r="P76" i="77"/>
  <c r="P77" i="77"/>
  <c r="P78" i="77"/>
  <c r="P79" i="77"/>
  <c r="P80" i="77"/>
  <c r="P81" i="77"/>
  <c r="P82" i="77"/>
  <c r="P83" i="77"/>
  <c r="P84" i="77"/>
  <c r="P85" i="77"/>
  <c r="P86" i="77"/>
  <c r="P87" i="77"/>
  <c r="P88" i="77"/>
  <c r="P89" i="77"/>
  <c r="P90" i="77"/>
  <c r="P91" i="77"/>
  <c r="P92" i="77"/>
  <c r="P93" i="77"/>
  <c r="P94" i="77"/>
  <c r="P95" i="77"/>
  <c r="P96" i="77"/>
  <c r="P97" i="77"/>
  <c r="P98" i="77"/>
  <c r="P99" i="77"/>
  <c r="P100" i="77"/>
  <c r="P101" i="77"/>
  <c r="P102" i="77"/>
  <c r="P103" i="77"/>
  <c r="P104" i="77"/>
  <c r="P105" i="77"/>
  <c r="P106" i="77"/>
  <c r="P107" i="77"/>
  <c r="P108" i="77"/>
  <c r="P109" i="77"/>
  <c r="P110" i="77"/>
  <c r="P111" i="77"/>
  <c r="P112" i="77"/>
  <c r="P113" i="77"/>
  <c r="P114" i="77"/>
  <c r="P115" i="77"/>
  <c r="P116" i="77"/>
  <c r="P117" i="77"/>
  <c r="P118" i="77"/>
  <c r="P119" i="77"/>
  <c r="P120" i="77"/>
  <c r="P121" i="77"/>
  <c r="P122" i="77"/>
  <c r="P123" i="77"/>
  <c r="P124" i="77"/>
  <c r="P125" i="77"/>
  <c r="P126" i="77"/>
  <c r="P127" i="77"/>
  <c r="P128" i="77"/>
  <c r="P129" i="77"/>
  <c r="P130" i="77"/>
  <c r="P131" i="77"/>
  <c r="P132" i="77"/>
  <c r="P133" i="77"/>
  <c r="P134" i="77"/>
  <c r="P135" i="77"/>
  <c r="P136" i="77"/>
  <c r="P137" i="77"/>
  <c r="P138" i="77"/>
  <c r="P139" i="77"/>
  <c r="P140" i="77"/>
  <c r="P141" i="77"/>
  <c r="P142" i="77"/>
  <c r="P143" i="77"/>
  <c r="P144" i="77"/>
  <c r="P145" i="77"/>
  <c r="P146" i="77"/>
  <c r="P147" i="77"/>
  <c r="P148" i="77"/>
  <c r="P149" i="77"/>
  <c r="P150" i="77"/>
  <c r="P151" i="77"/>
  <c r="P152" i="77"/>
  <c r="P153" i="77"/>
  <c r="P154" i="77"/>
  <c r="P155" i="77"/>
  <c r="P156" i="77"/>
  <c r="P157" i="77"/>
  <c r="P158" i="77"/>
  <c r="P159" i="77"/>
  <c r="P160" i="77"/>
  <c r="P161" i="77"/>
  <c r="P162" i="77"/>
  <c r="P163" i="77"/>
  <c r="P164" i="77"/>
  <c r="P165" i="77"/>
  <c r="P166" i="77"/>
  <c r="P167" i="77"/>
  <c r="P168" i="77"/>
  <c r="P169" i="77"/>
  <c r="P170" i="77"/>
  <c r="P171" i="77"/>
  <c r="P172" i="77"/>
  <c r="P173" i="77"/>
  <c r="P174" i="77"/>
  <c r="P175" i="77"/>
  <c r="P176" i="77"/>
  <c r="P177" i="77"/>
  <c r="P178" i="77"/>
  <c r="P3" i="77"/>
  <c r="P4" i="76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4" i="76"/>
  <c r="P45" i="76"/>
  <c r="P46" i="76"/>
  <c r="P47" i="76"/>
  <c r="P48" i="76"/>
  <c r="P49" i="76"/>
  <c r="P50" i="76"/>
  <c r="P51" i="76"/>
  <c r="P52" i="76"/>
  <c r="P53" i="76"/>
  <c r="P54" i="76"/>
  <c r="P55" i="76"/>
  <c r="P56" i="76"/>
  <c r="P57" i="76"/>
  <c r="P58" i="76"/>
  <c r="P59" i="76"/>
  <c r="P60" i="76"/>
  <c r="P61" i="76"/>
  <c r="P62" i="76"/>
  <c r="P63" i="76"/>
  <c r="P64" i="76"/>
  <c r="P65" i="76"/>
  <c r="P66" i="76"/>
  <c r="P67" i="76"/>
  <c r="P68" i="76"/>
  <c r="P69" i="76"/>
  <c r="P70" i="76"/>
  <c r="P71" i="76"/>
  <c r="P72" i="76"/>
  <c r="P73" i="76"/>
  <c r="P74" i="76"/>
  <c r="P75" i="76"/>
  <c r="P76" i="76"/>
  <c r="P77" i="76"/>
  <c r="P3" i="76"/>
  <c r="P4" i="75"/>
  <c r="P5" i="75"/>
  <c r="P6" i="75"/>
  <c r="P7" i="75"/>
  <c r="P8" i="75"/>
  <c r="P9" i="75"/>
  <c r="P10" i="75"/>
  <c r="P11" i="75"/>
  <c r="P12" i="75"/>
  <c r="P13" i="75"/>
  <c r="P14" i="75"/>
  <c r="P15" i="75"/>
  <c r="P16" i="75"/>
  <c r="P17" i="75"/>
  <c r="P18" i="75"/>
  <c r="P19" i="75"/>
  <c r="P20" i="75"/>
  <c r="P21" i="75"/>
  <c r="P22" i="75"/>
  <c r="P23" i="75"/>
  <c r="P24" i="75"/>
  <c r="P25" i="75"/>
  <c r="P26" i="75"/>
  <c r="P27" i="75"/>
  <c r="P28" i="75"/>
  <c r="P29" i="75"/>
  <c r="P30" i="75"/>
  <c r="P31" i="75"/>
  <c r="P32" i="75"/>
  <c r="P33" i="75"/>
  <c r="P34" i="75"/>
  <c r="P35" i="75"/>
  <c r="P36" i="75"/>
  <c r="P37" i="75"/>
  <c r="P38" i="75"/>
  <c r="P39" i="75"/>
  <c r="P40" i="75"/>
  <c r="P41" i="75"/>
  <c r="P42" i="75"/>
  <c r="P43" i="75"/>
  <c r="P44" i="75"/>
  <c r="P45" i="75"/>
  <c r="P46" i="75"/>
  <c r="P47" i="75"/>
  <c r="P48" i="75"/>
  <c r="P49" i="75"/>
  <c r="P50" i="75"/>
  <c r="P51" i="75"/>
  <c r="P52" i="75"/>
  <c r="P53" i="75"/>
  <c r="P54" i="75"/>
  <c r="P55" i="75"/>
  <c r="P56" i="75"/>
  <c r="P57" i="75"/>
  <c r="P58" i="75"/>
  <c r="P59" i="75"/>
  <c r="P60" i="75"/>
  <c r="P61" i="75"/>
  <c r="P62" i="75"/>
  <c r="P63" i="75"/>
  <c r="P64" i="75"/>
  <c r="P65" i="75"/>
  <c r="P66" i="75"/>
  <c r="P67" i="75"/>
  <c r="P68" i="75"/>
  <c r="P69" i="75"/>
  <c r="P70" i="75"/>
  <c r="P71" i="75"/>
  <c r="P72" i="75"/>
  <c r="P73" i="75"/>
  <c r="P74" i="75"/>
  <c r="P75" i="75"/>
  <c r="P76" i="75"/>
  <c r="P77" i="75"/>
  <c r="P78" i="75"/>
  <c r="P79" i="75"/>
  <c r="P80" i="75"/>
  <c r="P81" i="75"/>
  <c r="P82" i="75"/>
  <c r="P83" i="75"/>
  <c r="P84" i="75"/>
  <c r="P85" i="75"/>
  <c r="P86" i="75"/>
  <c r="P87" i="75"/>
  <c r="P88" i="75"/>
  <c r="P89" i="75"/>
  <c r="P90" i="75"/>
  <c r="P91" i="75"/>
  <c r="P92" i="75"/>
  <c r="P93" i="75"/>
  <c r="P94" i="75"/>
  <c r="P95" i="75"/>
  <c r="P96" i="75"/>
  <c r="P97" i="75"/>
  <c r="P98" i="75"/>
  <c r="P99" i="75"/>
  <c r="P100" i="75"/>
  <c r="P101" i="75"/>
  <c r="P102" i="75"/>
  <c r="P103" i="75"/>
  <c r="P104" i="75"/>
  <c r="P105" i="75"/>
  <c r="P106" i="75"/>
  <c r="P107" i="75"/>
  <c r="P108" i="75"/>
  <c r="P109" i="75"/>
  <c r="P110" i="75"/>
  <c r="P111" i="75"/>
  <c r="P112" i="75"/>
  <c r="P113" i="75"/>
  <c r="P114" i="75"/>
  <c r="P115" i="75"/>
  <c r="P116" i="75"/>
  <c r="P117" i="75"/>
  <c r="P118" i="75"/>
  <c r="P119" i="75"/>
  <c r="P120" i="75"/>
  <c r="P121" i="75"/>
  <c r="P122" i="75"/>
  <c r="P123" i="75"/>
  <c r="P124" i="75"/>
  <c r="P125" i="75"/>
  <c r="P126" i="75"/>
  <c r="P127" i="75"/>
  <c r="P128" i="75"/>
  <c r="P129" i="75"/>
  <c r="P130" i="75"/>
  <c r="P131" i="75"/>
  <c r="P132" i="75"/>
  <c r="P133" i="75"/>
  <c r="P134" i="75"/>
  <c r="P135" i="75"/>
  <c r="P136" i="75"/>
  <c r="P137" i="75"/>
  <c r="P138" i="75"/>
  <c r="P139" i="75"/>
  <c r="P140" i="75"/>
  <c r="P141" i="75"/>
  <c r="P142" i="75"/>
  <c r="P143" i="75"/>
  <c r="P144" i="75"/>
  <c r="P145" i="75"/>
  <c r="P146" i="75"/>
  <c r="P147" i="75"/>
  <c r="P148" i="75"/>
  <c r="P149" i="75"/>
  <c r="P150" i="75"/>
  <c r="P151" i="75"/>
  <c r="P152" i="75"/>
  <c r="P153" i="75"/>
  <c r="P154" i="75"/>
  <c r="P155" i="75"/>
  <c r="P156" i="75"/>
  <c r="P157" i="75"/>
  <c r="P158" i="75"/>
  <c r="P159" i="75"/>
  <c r="P160" i="75"/>
  <c r="P161" i="75"/>
  <c r="P162" i="75"/>
  <c r="P163" i="75"/>
  <c r="P164" i="75"/>
  <c r="P165" i="75"/>
  <c r="P166" i="75"/>
  <c r="P167" i="75"/>
  <c r="P168" i="75"/>
  <c r="P169" i="75"/>
  <c r="P170" i="75"/>
  <c r="P171" i="75"/>
  <c r="P172" i="75"/>
  <c r="P173" i="75"/>
  <c r="P174" i="75"/>
  <c r="P175" i="75"/>
  <c r="P176" i="75"/>
  <c r="P177" i="75"/>
  <c r="P178" i="75"/>
  <c r="P179" i="75"/>
  <c r="P180" i="75"/>
  <c r="P181" i="75"/>
  <c r="P182" i="75"/>
  <c r="P183" i="75"/>
  <c r="P184" i="75"/>
  <c r="P185" i="75"/>
  <c r="P186" i="75"/>
  <c r="P187" i="75"/>
  <c r="P188" i="75"/>
  <c r="P189" i="75"/>
  <c r="P190" i="75"/>
  <c r="P191" i="75"/>
  <c r="P192" i="75"/>
  <c r="P193" i="75"/>
  <c r="P194" i="75"/>
  <c r="P195" i="75"/>
  <c r="P196" i="75"/>
  <c r="P197" i="75"/>
  <c r="P198" i="75"/>
  <c r="P199" i="75"/>
  <c r="P200" i="75"/>
  <c r="P201" i="75"/>
  <c r="P202" i="75"/>
  <c r="P203" i="75"/>
  <c r="P204" i="75"/>
  <c r="P205" i="75"/>
  <c r="P206" i="75"/>
  <c r="P207" i="75"/>
  <c r="P208" i="75"/>
  <c r="P209" i="75"/>
  <c r="P210" i="75"/>
  <c r="P211" i="75"/>
  <c r="P212" i="75"/>
  <c r="P213" i="75"/>
  <c r="P214" i="75"/>
  <c r="P215" i="75"/>
  <c r="P216" i="75"/>
  <c r="P217" i="75"/>
  <c r="P218" i="75"/>
  <c r="P3" i="75"/>
  <c r="P4" i="74"/>
  <c r="P5" i="74"/>
  <c r="P6" i="74"/>
  <c r="P7" i="74"/>
  <c r="P8" i="74"/>
  <c r="P9" i="74"/>
  <c r="P10" i="74"/>
  <c r="P11" i="74"/>
  <c r="P12" i="74"/>
  <c r="P13" i="74"/>
  <c r="P14" i="74"/>
  <c r="P15" i="74"/>
  <c r="P16" i="74"/>
  <c r="P17" i="74"/>
  <c r="P18" i="74"/>
  <c r="P19" i="74"/>
  <c r="P20" i="74"/>
  <c r="P21" i="74"/>
  <c r="P22" i="74"/>
  <c r="P23" i="74"/>
  <c r="P24" i="74"/>
  <c r="P25" i="74"/>
  <c r="P26" i="74"/>
  <c r="P27" i="74"/>
  <c r="P28" i="74"/>
  <c r="P29" i="74"/>
  <c r="P30" i="74"/>
  <c r="P31" i="74"/>
  <c r="P32" i="74"/>
  <c r="P33" i="74"/>
  <c r="P34" i="74"/>
  <c r="P35" i="74"/>
  <c r="P36" i="74"/>
  <c r="P37" i="74"/>
  <c r="P38" i="74"/>
  <c r="P39" i="74"/>
  <c r="P40" i="74"/>
  <c r="P41" i="74"/>
  <c r="P42" i="74"/>
  <c r="P43" i="74"/>
  <c r="P44" i="74"/>
  <c r="P45" i="74"/>
  <c r="P46" i="74"/>
  <c r="P47" i="74"/>
  <c r="P48" i="74"/>
  <c r="P49" i="74"/>
  <c r="P50" i="74"/>
  <c r="P51" i="74"/>
  <c r="P52" i="74"/>
  <c r="P53" i="74"/>
  <c r="P54" i="74"/>
  <c r="P55" i="74"/>
  <c r="P56" i="74"/>
  <c r="P57" i="74"/>
  <c r="P58" i="74"/>
  <c r="P59" i="74"/>
  <c r="P60" i="74"/>
  <c r="P61" i="74"/>
  <c r="P62" i="74"/>
  <c r="P63" i="74"/>
  <c r="P64" i="74"/>
  <c r="P65" i="74"/>
  <c r="P66" i="74"/>
  <c r="P67" i="74"/>
  <c r="P68" i="74"/>
  <c r="P69" i="74"/>
  <c r="P70" i="74"/>
  <c r="P71" i="74"/>
  <c r="P72" i="74"/>
  <c r="P73" i="74"/>
  <c r="P74" i="74"/>
  <c r="P75" i="74"/>
  <c r="P76" i="74"/>
  <c r="P77" i="74"/>
  <c r="P78" i="74"/>
  <c r="P79" i="74"/>
  <c r="P80" i="74"/>
  <c r="P81" i="74"/>
  <c r="P82" i="74"/>
  <c r="P83" i="74"/>
  <c r="P84" i="74"/>
  <c r="P85" i="74"/>
  <c r="P86" i="74"/>
  <c r="P87" i="74"/>
  <c r="P88" i="74"/>
  <c r="P89" i="74"/>
  <c r="P90" i="74"/>
  <c r="P91" i="74"/>
  <c r="P3" i="74"/>
  <c r="P4" i="73"/>
  <c r="P5" i="73"/>
  <c r="P6" i="73"/>
  <c r="P7" i="73"/>
  <c r="P8" i="73"/>
  <c r="P9" i="73"/>
  <c r="P10" i="73"/>
  <c r="P11" i="73"/>
  <c r="P12" i="73"/>
  <c r="P13" i="73"/>
  <c r="P14" i="73"/>
  <c r="P15" i="73"/>
  <c r="P16" i="73"/>
  <c r="P17" i="73"/>
  <c r="P18" i="73"/>
  <c r="P19" i="73"/>
  <c r="P20" i="73"/>
  <c r="P21" i="73"/>
  <c r="P22" i="73"/>
  <c r="P23" i="73"/>
  <c r="P24" i="73"/>
  <c r="P25" i="73"/>
  <c r="P26" i="73"/>
  <c r="P27" i="73"/>
  <c r="P28" i="73"/>
  <c r="P29" i="73"/>
  <c r="P30" i="73"/>
  <c r="P31" i="73"/>
  <c r="P32" i="73"/>
  <c r="P33" i="73"/>
  <c r="P34" i="73"/>
  <c r="P35" i="73"/>
  <c r="P36" i="73"/>
  <c r="P37" i="73"/>
  <c r="P38" i="73"/>
  <c r="P39" i="73"/>
  <c r="P40" i="73"/>
  <c r="P41" i="73"/>
  <c r="P42" i="73"/>
  <c r="P43" i="73"/>
  <c r="P44" i="73"/>
  <c r="P45" i="73"/>
  <c r="P46" i="73"/>
  <c r="P47" i="73"/>
  <c r="P48" i="73"/>
  <c r="P49" i="73"/>
  <c r="P50" i="73"/>
  <c r="P51" i="73"/>
  <c r="P52" i="73"/>
  <c r="P53" i="73"/>
  <c r="P54" i="73"/>
  <c r="P55" i="73"/>
  <c r="P3" i="73"/>
  <c r="P4" i="72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" i="72"/>
  <c r="P4" i="71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19" i="71"/>
  <c r="P20" i="71"/>
  <c r="P21" i="71"/>
  <c r="P22" i="71"/>
  <c r="P23" i="71"/>
  <c r="P24" i="71"/>
  <c r="P25" i="71"/>
  <c r="P26" i="71"/>
  <c r="P27" i="71"/>
  <c r="P28" i="71"/>
  <c r="P29" i="71"/>
  <c r="P30" i="71"/>
  <c r="P31" i="71"/>
  <c r="P32" i="71"/>
  <c r="P33" i="71"/>
  <c r="P34" i="71"/>
  <c r="P35" i="71"/>
  <c r="P36" i="71"/>
  <c r="P37" i="71"/>
  <c r="P38" i="71"/>
  <c r="P39" i="71"/>
  <c r="P40" i="71"/>
  <c r="P41" i="71"/>
  <c r="P42" i="71"/>
  <c r="P43" i="71"/>
  <c r="P44" i="71"/>
  <c r="P45" i="71"/>
  <c r="P46" i="71"/>
  <c r="P47" i="71"/>
  <c r="P48" i="71"/>
  <c r="P49" i="71"/>
  <c r="P50" i="71"/>
  <c r="P51" i="71"/>
  <c r="P52" i="71"/>
  <c r="P53" i="71"/>
  <c r="P54" i="71"/>
  <c r="P55" i="71"/>
  <c r="P56" i="71"/>
  <c r="P57" i="71"/>
  <c r="P58" i="71"/>
  <c r="P59" i="71"/>
  <c r="P60" i="71"/>
  <c r="P61" i="71"/>
  <c r="P62" i="71"/>
  <c r="P63" i="71"/>
  <c r="P64" i="71"/>
  <c r="P65" i="71"/>
  <c r="P66" i="71"/>
  <c r="P67" i="71"/>
  <c r="P68" i="71"/>
  <c r="P69" i="71"/>
  <c r="P70" i="71"/>
  <c r="P71" i="71"/>
  <c r="P72" i="71"/>
  <c r="P73" i="71"/>
  <c r="P74" i="71"/>
  <c r="P75" i="71"/>
  <c r="P76" i="71"/>
  <c r="P77" i="71"/>
  <c r="P78" i="71"/>
  <c r="P79" i="71"/>
  <c r="P80" i="71"/>
  <c r="P81" i="71"/>
  <c r="P82" i="71"/>
  <c r="P83" i="71"/>
  <c r="P84" i="71"/>
  <c r="P85" i="71"/>
  <c r="P86" i="71"/>
  <c r="P87" i="71"/>
  <c r="P88" i="71"/>
  <c r="P89" i="71"/>
  <c r="P90" i="71"/>
  <c r="P91" i="71"/>
  <c r="P92" i="71"/>
  <c r="P93" i="71"/>
  <c r="P94" i="71"/>
  <c r="P95" i="71"/>
  <c r="P96" i="71"/>
  <c r="P97" i="71"/>
  <c r="P98" i="71"/>
  <c r="P99" i="71"/>
  <c r="P100" i="71"/>
  <c r="P101" i="71"/>
  <c r="P102" i="71"/>
  <c r="P103" i="71"/>
  <c r="P104" i="71"/>
  <c r="P105" i="71"/>
  <c r="P106" i="71"/>
  <c r="P107" i="71"/>
  <c r="P108" i="71"/>
  <c r="P109" i="71"/>
  <c r="P110" i="71"/>
  <c r="P111" i="71"/>
  <c r="P112" i="71"/>
  <c r="P113" i="71"/>
  <c r="P114" i="71"/>
  <c r="P115" i="71"/>
  <c r="P116" i="71"/>
  <c r="P117" i="71"/>
  <c r="P118" i="71"/>
  <c r="P119" i="71"/>
  <c r="P120" i="71"/>
  <c r="P121" i="71"/>
  <c r="P122" i="71"/>
  <c r="P123" i="71"/>
  <c r="P124" i="71"/>
  <c r="P125" i="71"/>
  <c r="P126" i="71"/>
  <c r="P127" i="71"/>
  <c r="P128" i="71"/>
  <c r="P129" i="71"/>
  <c r="P130" i="71"/>
  <c r="P131" i="71"/>
  <c r="P132" i="71"/>
  <c r="P133" i="71"/>
  <c r="P134" i="71"/>
  <c r="P135" i="71"/>
  <c r="P136" i="71"/>
  <c r="P137" i="71"/>
  <c r="P138" i="71"/>
  <c r="P139" i="71"/>
  <c r="P140" i="71"/>
  <c r="P141" i="71"/>
  <c r="P142" i="71"/>
  <c r="P143" i="71"/>
  <c r="P144" i="71"/>
  <c r="P145" i="71"/>
  <c r="P146" i="71"/>
  <c r="P147" i="71"/>
  <c r="P148" i="71"/>
  <c r="P149" i="71"/>
  <c r="P3" i="71"/>
  <c r="P4" i="70"/>
  <c r="P5" i="70"/>
  <c r="P6" i="70"/>
  <c r="P7" i="70"/>
  <c r="P8" i="70"/>
  <c r="P9" i="70"/>
  <c r="P10" i="70"/>
  <c r="P11" i="70"/>
  <c r="P12" i="70"/>
  <c r="P13" i="70"/>
  <c r="P14" i="70"/>
  <c r="P15" i="70"/>
  <c r="P16" i="70"/>
  <c r="P17" i="70"/>
  <c r="P18" i="70"/>
  <c r="P19" i="70"/>
  <c r="P20" i="70"/>
  <c r="P21" i="70"/>
  <c r="P22" i="70"/>
  <c r="P23" i="70"/>
  <c r="P24" i="70"/>
  <c r="P25" i="70"/>
  <c r="P26" i="70"/>
  <c r="P27" i="70"/>
  <c r="P28" i="70"/>
  <c r="P29" i="70"/>
  <c r="P30" i="70"/>
  <c r="P31" i="70"/>
  <c r="P32" i="70"/>
  <c r="P33" i="70"/>
  <c r="P34" i="70"/>
  <c r="P35" i="70"/>
  <c r="P36" i="70"/>
  <c r="P37" i="70"/>
  <c r="P38" i="70"/>
  <c r="P39" i="70"/>
  <c r="P40" i="70"/>
  <c r="P41" i="70"/>
  <c r="P42" i="70"/>
  <c r="P43" i="70"/>
  <c r="P44" i="70"/>
  <c r="P45" i="70"/>
  <c r="P46" i="70"/>
  <c r="P47" i="70"/>
  <c r="P48" i="70"/>
  <c r="P49" i="70"/>
  <c r="P50" i="70"/>
  <c r="P51" i="70"/>
  <c r="P52" i="70"/>
  <c r="P53" i="70"/>
  <c r="P54" i="70"/>
  <c r="P55" i="70"/>
  <c r="P56" i="70"/>
  <c r="P57" i="70"/>
  <c r="P58" i="70"/>
  <c r="P3" i="70"/>
  <c r="P4" i="69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37" i="69"/>
  <c r="P38" i="69"/>
  <c r="P39" i="69"/>
  <c r="P40" i="69"/>
  <c r="P41" i="69"/>
  <c r="P42" i="69"/>
  <c r="P43" i="69"/>
  <c r="P44" i="69"/>
  <c r="P45" i="69"/>
  <c r="P46" i="69"/>
  <c r="P47" i="69"/>
  <c r="P48" i="69"/>
  <c r="P49" i="69"/>
  <c r="P50" i="69"/>
  <c r="P51" i="69"/>
  <c r="P52" i="69"/>
  <c r="P53" i="69"/>
  <c r="P54" i="69"/>
  <c r="P55" i="69"/>
  <c r="P56" i="69"/>
  <c r="P57" i="69"/>
  <c r="P58" i="69"/>
  <c r="P59" i="69"/>
  <c r="P60" i="69"/>
  <c r="P61" i="69"/>
  <c r="P62" i="69"/>
  <c r="P63" i="69"/>
  <c r="P64" i="69"/>
  <c r="P65" i="69"/>
  <c r="P66" i="69"/>
  <c r="P67" i="69"/>
  <c r="P68" i="69"/>
  <c r="P69" i="69"/>
  <c r="P70" i="69"/>
  <c r="P71" i="69"/>
  <c r="P72" i="69"/>
  <c r="P73" i="69"/>
  <c r="P74" i="69"/>
  <c r="P75" i="69"/>
  <c r="P76" i="69"/>
  <c r="P77" i="69"/>
  <c r="P78" i="69"/>
  <c r="P79" i="69"/>
  <c r="P80" i="69"/>
  <c r="P81" i="69"/>
  <c r="P82" i="69"/>
  <c r="P83" i="69"/>
  <c r="P84" i="69"/>
  <c r="P85" i="69"/>
  <c r="P86" i="69"/>
  <c r="P87" i="69"/>
  <c r="P88" i="69"/>
  <c r="P89" i="69"/>
  <c r="P90" i="69"/>
  <c r="P91" i="69"/>
  <c r="P92" i="69"/>
  <c r="P93" i="69"/>
  <c r="P94" i="69"/>
  <c r="P95" i="69"/>
  <c r="P96" i="69"/>
  <c r="P97" i="69"/>
  <c r="P98" i="69"/>
  <c r="P99" i="69"/>
  <c r="P100" i="69"/>
  <c r="P101" i="69"/>
  <c r="P102" i="69"/>
  <c r="P103" i="69"/>
  <c r="P104" i="69"/>
  <c r="P105" i="69"/>
  <c r="P106" i="69"/>
  <c r="P107" i="69"/>
  <c r="P108" i="69"/>
  <c r="P109" i="69"/>
  <c r="P110" i="69"/>
  <c r="P111" i="69"/>
  <c r="P112" i="69"/>
  <c r="P113" i="69"/>
  <c r="P114" i="69"/>
  <c r="P115" i="69"/>
  <c r="P116" i="69"/>
  <c r="P117" i="69"/>
  <c r="P118" i="69"/>
  <c r="P119" i="69"/>
  <c r="P120" i="69"/>
  <c r="P121" i="69"/>
  <c r="P122" i="69"/>
  <c r="P123" i="69"/>
  <c r="P124" i="69"/>
  <c r="P125" i="69"/>
  <c r="P126" i="69"/>
  <c r="P127" i="69"/>
  <c r="P128" i="69"/>
  <c r="P129" i="69"/>
  <c r="P130" i="69"/>
  <c r="P131" i="69"/>
  <c r="P132" i="69"/>
  <c r="P133" i="69"/>
  <c r="P134" i="69"/>
  <c r="P135" i="69"/>
  <c r="P136" i="69"/>
  <c r="P137" i="69"/>
  <c r="P138" i="69"/>
  <c r="P139" i="69"/>
  <c r="P140" i="69"/>
  <c r="P141" i="69"/>
  <c r="P142" i="69"/>
  <c r="P143" i="69"/>
  <c r="P144" i="69"/>
  <c r="P145" i="69"/>
  <c r="P146" i="69"/>
  <c r="P147" i="69"/>
  <c r="P148" i="69"/>
  <c r="P149" i="69"/>
  <c r="P150" i="69"/>
  <c r="P151" i="69"/>
  <c r="P152" i="69"/>
  <c r="P153" i="69"/>
  <c r="P154" i="69"/>
  <c r="P155" i="69"/>
  <c r="P156" i="69"/>
  <c r="P157" i="69"/>
  <c r="P158" i="69"/>
  <c r="P159" i="69"/>
  <c r="P160" i="69"/>
  <c r="P161" i="69"/>
  <c r="P162" i="69"/>
  <c r="P163" i="69"/>
  <c r="P164" i="69"/>
  <c r="P165" i="69"/>
  <c r="P166" i="69"/>
  <c r="P3" i="69"/>
  <c r="P11" i="68"/>
  <c r="P12" i="68"/>
  <c r="P13" i="68"/>
  <c r="P14" i="68"/>
  <c r="P15" i="68"/>
  <c r="P16" i="68"/>
  <c r="P17" i="68"/>
  <c r="P18" i="68"/>
  <c r="P19" i="68"/>
  <c r="P20" i="68"/>
  <c r="P21" i="68"/>
  <c r="P22" i="68"/>
  <c r="P23" i="68"/>
  <c r="P24" i="68"/>
  <c r="P25" i="68"/>
  <c r="P26" i="68"/>
  <c r="P27" i="68"/>
  <c r="P28" i="68"/>
  <c r="P29" i="68"/>
  <c r="P30" i="68"/>
  <c r="P31" i="68"/>
  <c r="P32" i="68"/>
  <c r="P33" i="68"/>
  <c r="P34" i="68"/>
  <c r="P35" i="68"/>
  <c r="P36" i="68"/>
  <c r="P37" i="68"/>
  <c r="P38" i="68"/>
  <c r="P39" i="68"/>
  <c r="P40" i="68"/>
  <c r="P41" i="68"/>
  <c r="P42" i="68"/>
  <c r="P43" i="68"/>
  <c r="P44" i="68"/>
  <c r="P45" i="68"/>
  <c r="P46" i="68"/>
  <c r="P47" i="68"/>
  <c r="P48" i="68"/>
  <c r="P49" i="68"/>
  <c r="P50" i="68"/>
  <c r="P51" i="68"/>
  <c r="P52" i="68"/>
  <c r="P53" i="68"/>
  <c r="P54" i="68"/>
  <c r="P55" i="68"/>
  <c r="P56" i="68"/>
  <c r="P57" i="68"/>
  <c r="P58" i="68"/>
  <c r="P59" i="68"/>
  <c r="P60" i="68"/>
  <c r="P61" i="68"/>
  <c r="P62" i="68"/>
  <c r="P63" i="68"/>
  <c r="P64" i="68"/>
  <c r="P65" i="68"/>
  <c r="P66" i="68"/>
  <c r="P67" i="68"/>
  <c r="P4" i="68"/>
  <c r="P5" i="68"/>
  <c r="P6" i="68"/>
  <c r="P7" i="68"/>
  <c r="P8" i="68"/>
  <c r="P9" i="68"/>
  <c r="P10" i="68"/>
  <c r="P3" i="68"/>
  <c r="P187" i="67"/>
  <c r="P188" i="67"/>
  <c r="P189" i="67"/>
  <c r="P190" i="67"/>
  <c r="P191" i="67"/>
  <c r="P192" i="67"/>
  <c r="P180" i="67"/>
  <c r="P181" i="67"/>
  <c r="P182" i="67"/>
  <c r="P183" i="67"/>
  <c r="P184" i="67"/>
  <c r="P185" i="67"/>
  <c r="P186" i="67"/>
  <c r="P172" i="67"/>
  <c r="P173" i="67"/>
  <c r="P174" i="67"/>
  <c r="P175" i="67"/>
  <c r="P176" i="67"/>
  <c r="P177" i="67"/>
  <c r="P178" i="67"/>
  <c r="P179" i="67"/>
  <c r="P17" i="67"/>
  <c r="P18" i="67"/>
  <c r="P19" i="67"/>
  <c r="P20" i="67"/>
  <c r="P21" i="67"/>
  <c r="P22" i="67"/>
  <c r="P23" i="67"/>
  <c r="P24" i="67"/>
  <c r="P25" i="67"/>
  <c r="P26" i="67"/>
  <c r="P27" i="67"/>
  <c r="P28" i="67"/>
  <c r="P29" i="67"/>
  <c r="P30" i="67"/>
  <c r="P31" i="67"/>
  <c r="P32" i="67"/>
  <c r="P33" i="67"/>
  <c r="P34" i="67"/>
  <c r="P35" i="67"/>
  <c r="P36" i="67"/>
  <c r="P37" i="67"/>
  <c r="P38" i="67"/>
  <c r="P39" i="67"/>
  <c r="P40" i="67"/>
  <c r="P41" i="67"/>
  <c r="P42" i="67"/>
  <c r="P43" i="67"/>
  <c r="P44" i="67"/>
  <c r="P45" i="67"/>
  <c r="P46" i="67"/>
  <c r="P47" i="67"/>
  <c r="P48" i="67"/>
  <c r="P49" i="67"/>
  <c r="P50" i="67"/>
  <c r="P51" i="67"/>
  <c r="P52" i="67"/>
  <c r="P53" i="67"/>
  <c r="P54" i="67"/>
  <c r="P55" i="67"/>
  <c r="P56" i="67"/>
  <c r="P57" i="67"/>
  <c r="P58" i="67"/>
  <c r="P59" i="67"/>
  <c r="P60" i="67"/>
  <c r="P61" i="67"/>
  <c r="P62" i="67"/>
  <c r="P63" i="67"/>
  <c r="P64" i="67"/>
  <c r="P65" i="67"/>
  <c r="P66" i="67"/>
  <c r="P67" i="67"/>
  <c r="P68" i="67"/>
  <c r="P69" i="67"/>
  <c r="P70" i="67"/>
  <c r="P71" i="67"/>
  <c r="P72" i="67"/>
  <c r="P73" i="67"/>
  <c r="P74" i="67"/>
  <c r="P75" i="67"/>
  <c r="P76" i="67"/>
  <c r="P77" i="67"/>
  <c r="P78" i="67"/>
  <c r="P79" i="67"/>
  <c r="P80" i="67"/>
  <c r="P81" i="67"/>
  <c r="P82" i="67"/>
  <c r="P83" i="67"/>
  <c r="P84" i="67"/>
  <c r="P85" i="67"/>
  <c r="P86" i="67"/>
  <c r="P87" i="67"/>
  <c r="P88" i="67"/>
  <c r="P89" i="67"/>
  <c r="P90" i="67"/>
  <c r="P91" i="67"/>
  <c r="P92" i="67"/>
  <c r="P93" i="67"/>
  <c r="P94" i="67"/>
  <c r="P95" i="67"/>
  <c r="P96" i="67"/>
  <c r="P97" i="67"/>
  <c r="P98" i="67"/>
  <c r="P99" i="67"/>
  <c r="P100" i="67"/>
  <c r="P101" i="67"/>
  <c r="P102" i="67"/>
  <c r="P103" i="67"/>
  <c r="P104" i="67"/>
  <c r="P105" i="67"/>
  <c r="P106" i="67"/>
  <c r="P107" i="67"/>
  <c r="P108" i="67"/>
  <c r="P109" i="67"/>
  <c r="P110" i="67"/>
  <c r="P111" i="67"/>
  <c r="P112" i="67"/>
  <c r="P113" i="67"/>
  <c r="P114" i="67"/>
  <c r="P115" i="67"/>
  <c r="P116" i="67"/>
  <c r="P117" i="67"/>
  <c r="P118" i="67"/>
  <c r="P119" i="67"/>
  <c r="P120" i="67"/>
  <c r="P121" i="67"/>
  <c r="P122" i="67"/>
  <c r="P123" i="67"/>
  <c r="P124" i="67"/>
  <c r="P125" i="67"/>
  <c r="P126" i="67"/>
  <c r="P127" i="67"/>
  <c r="P128" i="67"/>
  <c r="P129" i="67"/>
  <c r="P130" i="67"/>
  <c r="P131" i="67"/>
  <c r="P132" i="67"/>
  <c r="P133" i="67"/>
  <c r="P134" i="67"/>
  <c r="P135" i="67"/>
  <c r="P136" i="67"/>
  <c r="P137" i="67"/>
  <c r="P138" i="67"/>
  <c r="P139" i="67"/>
  <c r="P140" i="67"/>
  <c r="P141" i="67"/>
  <c r="P142" i="67"/>
  <c r="P143" i="67"/>
  <c r="P144" i="67"/>
  <c r="P145" i="67"/>
  <c r="P146" i="67"/>
  <c r="P147" i="67"/>
  <c r="P148" i="67"/>
  <c r="P149" i="67"/>
  <c r="P150" i="67"/>
  <c r="P151" i="67"/>
  <c r="P152" i="67"/>
  <c r="P153" i="67"/>
  <c r="P154" i="67"/>
  <c r="P155" i="67"/>
  <c r="P156" i="67"/>
  <c r="P157" i="67"/>
  <c r="P158" i="67"/>
  <c r="P159" i="67"/>
  <c r="P160" i="67"/>
  <c r="P161" i="67"/>
  <c r="P162" i="67"/>
  <c r="P163" i="67"/>
  <c r="P164" i="67"/>
  <c r="P165" i="67"/>
  <c r="P166" i="67"/>
  <c r="P167" i="67"/>
  <c r="P168" i="67"/>
  <c r="P169" i="67"/>
  <c r="P170" i="67"/>
  <c r="P171" i="67"/>
  <c r="P4" i="67"/>
  <c r="P5" i="67"/>
  <c r="P6" i="67"/>
  <c r="P7" i="67"/>
  <c r="P8" i="67"/>
  <c r="P9" i="67"/>
  <c r="P10" i="67"/>
  <c r="P11" i="67"/>
  <c r="P12" i="67"/>
  <c r="P13" i="67"/>
  <c r="P14" i="67"/>
  <c r="P15" i="67"/>
  <c r="P16" i="67"/>
  <c r="P3" i="67"/>
  <c r="P8" i="66"/>
  <c r="P9" i="66"/>
  <c r="P10" i="66"/>
  <c r="P11" i="66"/>
  <c r="P12" i="66"/>
  <c r="P13" i="66"/>
  <c r="P14" i="66"/>
  <c r="P15" i="66"/>
  <c r="P16" i="66"/>
  <c r="P17" i="66"/>
  <c r="P18" i="66"/>
  <c r="P19" i="66"/>
  <c r="P20" i="66"/>
  <c r="P21" i="66"/>
  <c r="P22" i="66"/>
  <c r="P23" i="66"/>
  <c r="P24" i="66"/>
  <c r="P25" i="66"/>
  <c r="P26" i="66"/>
  <c r="P27" i="66"/>
  <c r="P28" i="66"/>
  <c r="P29" i="66"/>
  <c r="P30" i="66"/>
  <c r="P31" i="66"/>
  <c r="P32" i="66"/>
  <c r="P33" i="66"/>
  <c r="P34" i="66"/>
  <c r="P35" i="66"/>
  <c r="P36" i="66"/>
  <c r="P37" i="66"/>
  <c r="P38" i="66"/>
  <c r="P39" i="66"/>
  <c r="P40" i="66"/>
  <c r="P41" i="66"/>
  <c r="P42" i="66"/>
  <c r="P43" i="66"/>
  <c r="P44" i="66"/>
  <c r="P45" i="66"/>
  <c r="P46" i="66"/>
  <c r="P47" i="66"/>
  <c r="P48" i="66"/>
  <c r="P49" i="66"/>
  <c r="P50" i="66"/>
  <c r="P51" i="66"/>
  <c r="P52" i="66"/>
  <c r="P53" i="66"/>
  <c r="P54" i="66"/>
  <c r="P55" i="66"/>
  <c r="P56" i="66"/>
  <c r="P57" i="66"/>
  <c r="P58" i="66"/>
  <c r="P59" i="66"/>
  <c r="P60" i="66"/>
  <c r="P61" i="66"/>
  <c r="P62" i="66"/>
  <c r="P63" i="66"/>
  <c r="P64" i="66"/>
  <c r="P65" i="66"/>
  <c r="P66" i="66"/>
  <c r="P67" i="66"/>
  <c r="P68" i="66"/>
  <c r="P69" i="66"/>
  <c r="P70" i="66"/>
  <c r="P71" i="66"/>
  <c r="P72" i="66"/>
  <c r="P73" i="66"/>
  <c r="P74" i="66"/>
  <c r="P75" i="66"/>
  <c r="P4" i="66"/>
  <c r="P5" i="66"/>
  <c r="P6" i="66"/>
  <c r="P7" i="66"/>
  <c r="P3" i="66"/>
  <c r="P4" i="65"/>
  <c r="P5" i="65"/>
  <c r="P6" i="65"/>
  <c r="P7" i="65"/>
  <c r="P8" i="65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P28" i="65"/>
  <c r="P29" i="65"/>
  <c r="P30" i="65"/>
  <c r="P31" i="65"/>
  <c r="P32" i="65"/>
  <c r="P33" i="65"/>
  <c r="P34" i="65"/>
  <c r="P35" i="65"/>
  <c r="P36" i="65"/>
  <c r="P37" i="65"/>
  <c r="P38" i="65"/>
  <c r="P39" i="65"/>
  <c r="P40" i="65"/>
  <c r="P41" i="65"/>
  <c r="P42" i="65"/>
  <c r="P43" i="65"/>
  <c r="P44" i="65"/>
  <c r="P45" i="65"/>
  <c r="P46" i="65"/>
  <c r="P47" i="65"/>
  <c r="P48" i="65"/>
  <c r="P49" i="65"/>
  <c r="P50" i="65"/>
  <c r="P51" i="65"/>
  <c r="P52" i="65"/>
  <c r="P53" i="65"/>
  <c r="P54" i="65"/>
  <c r="P55" i="65"/>
  <c r="P56" i="65"/>
  <c r="P57" i="65"/>
  <c r="P58" i="65"/>
  <c r="P59" i="65"/>
  <c r="P60" i="65"/>
  <c r="P61" i="65"/>
  <c r="P62" i="65"/>
  <c r="P63" i="65"/>
  <c r="P64" i="65"/>
  <c r="P65" i="65"/>
  <c r="P6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P83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107" i="65"/>
  <c r="P108" i="65"/>
  <c r="P109" i="65"/>
  <c r="P110" i="65"/>
  <c r="P111" i="65"/>
  <c r="P112" i="65"/>
  <c r="P113" i="65"/>
  <c r="P114" i="65"/>
  <c r="P115" i="65"/>
  <c r="P116" i="65"/>
  <c r="P117" i="65"/>
  <c r="P118" i="65"/>
  <c r="P119" i="65"/>
  <c r="P120" i="65"/>
  <c r="P121" i="65"/>
  <c r="P122" i="65"/>
  <c r="P123" i="65"/>
  <c r="P124" i="65"/>
  <c r="P125" i="65"/>
  <c r="P126" i="65"/>
  <c r="P127" i="65"/>
  <c r="P128" i="65"/>
  <c r="P129" i="65"/>
  <c r="P130" i="65"/>
  <c r="P131" i="65"/>
  <c r="P132" i="65"/>
  <c r="P133" i="65"/>
  <c r="P134" i="65"/>
  <c r="P135" i="65"/>
  <c r="P136" i="65"/>
  <c r="P137" i="65"/>
  <c r="P138" i="65"/>
  <c r="P139" i="65"/>
  <c r="P140" i="65"/>
  <c r="P141" i="65"/>
  <c r="P142" i="65"/>
  <c r="P143" i="65"/>
  <c r="P144" i="65"/>
  <c r="P145" i="65"/>
  <c r="P146" i="65"/>
  <c r="P147" i="65"/>
  <c r="P148" i="65"/>
  <c r="P149" i="65"/>
  <c r="P150" i="65"/>
  <c r="P151" i="65"/>
  <c r="P152" i="65"/>
  <c r="P153" i="65"/>
  <c r="P154" i="65"/>
  <c r="P155" i="65"/>
  <c r="P156" i="65"/>
  <c r="P157" i="65"/>
  <c r="P158" i="65"/>
  <c r="P159" i="65"/>
  <c r="P160" i="65"/>
  <c r="P161" i="65"/>
  <c r="P162" i="65"/>
  <c r="P163" i="65"/>
  <c r="P164" i="65"/>
  <c r="P165" i="65"/>
  <c r="P166" i="65"/>
  <c r="P167" i="65"/>
  <c r="P168" i="65"/>
  <c r="P169" i="65"/>
  <c r="P170" i="65"/>
  <c r="P171" i="65"/>
  <c r="P172" i="65"/>
  <c r="P173" i="65"/>
  <c r="P174" i="65"/>
  <c r="P175" i="65"/>
  <c r="P176" i="65"/>
  <c r="P177" i="65"/>
  <c r="P178" i="65"/>
  <c r="P179" i="65"/>
  <c r="P180" i="65"/>
  <c r="P181" i="65"/>
  <c r="P182" i="65"/>
  <c r="P183" i="65"/>
  <c r="P184" i="65"/>
  <c r="P185" i="65"/>
  <c r="P186" i="65"/>
  <c r="P187" i="65"/>
  <c r="P188" i="65"/>
  <c r="P189" i="65"/>
  <c r="P190" i="65"/>
  <c r="P191" i="65"/>
  <c r="P192" i="65"/>
  <c r="P193" i="65"/>
  <c r="P194" i="65"/>
  <c r="P3" i="65"/>
  <c r="P4" i="64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58" i="64"/>
  <c r="P59" i="64"/>
  <c r="P60" i="64"/>
  <c r="P61" i="64"/>
  <c r="P62" i="64"/>
  <c r="P63" i="64"/>
  <c r="P64" i="64"/>
  <c r="P65" i="64"/>
  <c r="P66" i="64"/>
  <c r="P67" i="64"/>
  <c r="P68" i="64"/>
  <c r="P69" i="64"/>
  <c r="P3" i="64"/>
  <c r="P61" i="63"/>
  <c r="P62" i="63"/>
  <c r="P63" i="63"/>
  <c r="P64" i="63"/>
  <c r="P65" i="63"/>
  <c r="P66" i="63"/>
  <c r="P67" i="63"/>
  <c r="P68" i="63"/>
  <c r="P69" i="63"/>
  <c r="P70" i="63"/>
  <c r="P71" i="63"/>
  <c r="P72" i="63"/>
  <c r="P73" i="63"/>
  <c r="P74" i="63"/>
  <c r="P75" i="63"/>
  <c r="P76" i="63"/>
  <c r="P77" i="63"/>
  <c r="P78" i="63"/>
  <c r="P79" i="63"/>
  <c r="P80" i="63"/>
  <c r="P81" i="63"/>
  <c r="P82" i="63"/>
  <c r="P83" i="63"/>
  <c r="P84" i="63"/>
  <c r="P85" i="63"/>
  <c r="P86" i="63"/>
  <c r="P87" i="63"/>
  <c r="P88" i="63"/>
  <c r="P89" i="63"/>
  <c r="P90" i="63"/>
  <c r="P91" i="63"/>
  <c r="P92" i="63"/>
  <c r="P93" i="63"/>
  <c r="P94" i="63"/>
  <c r="P95" i="63"/>
  <c r="P96" i="63"/>
  <c r="P97" i="63"/>
  <c r="P98" i="63"/>
  <c r="P99" i="63"/>
  <c r="P100" i="63"/>
  <c r="P101" i="63"/>
  <c r="P102" i="63"/>
  <c r="P103" i="63"/>
  <c r="P104" i="63"/>
  <c r="P105" i="63"/>
  <c r="P106" i="63"/>
  <c r="P107" i="63"/>
  <c r="P108" i="63"/>
  <c r="P109" i="63"/>
  <c r="P110" i="63"/>
  <c r="P111" i="63"/>
  <c r="P112" i="63"/>
  <c r="P113" i="63"/>
  <c r="P114" i="63"/>
  <c r="P115" i="63"/>
  <c r="P116" i="63"/>
  <c r="P117" i="63"/>
  <c r="P118" i="63"/>
  <c r="P119" i="63"/>
  <c r="P120" i="63"/>
  <c r="P121" i="63"/>
  <c r="P122" i="63"/>
  <c r="P123" i="63"/>
  <c r="P124" i="63"/>
  <c r="P125" i="63"/>
  <c r="P126" i="63"/>
  <c r="P127" i="63"/>
  <c r="P128" i="63"/>
  <c r="P129" i="63"/>
  <c r="P130" i="63"/>
  <c r="P131" i="63"/>
  <c r="P132" i="63"/>
  <c r="P133" i="63"/>
  <c r="P134" i="63"/>
  <c r="P135" i="63"/>
  <c r="P136" i="63"/>
  <c r="P137" i="63"/>
  <c r="P138" i="63"/>
  <c r="P139" i="63"/>
  <c r="P140" i="63"/>
  <c r="P141" i="63"/>
  <c r="P142" i="63"/>
  <c r="P143" i="63"/>
  <c r="P144" i="63"/>
  <c r="P145" i="63"/>
  <c r="P146" i="63"/>
  <c r="P147" i="63"/>
  <c r="P148" i="63"/>
  <c r="P149" i="63"/>
  <c r="P150" i="63"/>
  <c r="P151" i="63"/>
  <c r="P152" i="63"/>
  <c r="P153" i="63"/>
  <c r="P154" i="63"/>
  <c r="P155" i="63"/>
  <c r="P156" i="63"/>
  <c r="P157" i="63"/>
  <c r="P158" i="63"/>
  <c r="P159" i="63"/>
  <c r="P160" i="63"/>
  <c r="P161" i="63"/>
  <c r="P162" i="63"/>
  <c r="P163" i="63"/>
  <c r="P164" i="63"/>
  <c r="P165" i="63"/>
  <c r="P166" i="63"/>
  <c r="P167" i="63"/>
  <c r="P168" i="63"/>
  <c r="P169" i="63"/>
  <c r="P170" i="63"/>
  <c r="P171" i="63"/>
  <c r="P172" i="63"/>
  <c r="P173" i="63"/>
  <c r="P174" i="63"/>
  <c r="P175" i="63"/>
  <c r="P176" i="63"/>
  <c r="P177" i="63"/>
  <c r="P178" i="63"/>
  <c r="P179" i="63"/>
  <c r="P180" i="63"/>
  <c r="P181" i="63"/>
  <c r="P182" i="63"/>
  <c r="P183" i="63"/>
  <c r="P184" i="63"/>
  <c r="P185" i="63"/>
  <c r="P186" i="63"/>
  <c r="P187" i="63"/>
  <c r="P188" i="63"/>
  <c r="P189" i="63"/>
  <c r="P190" i="63"/>
  <c r="P191" i="63"/>
  <c r="P192" i="63"/>
  <c r="P193" i="63"/>
  <c r="P194" i="63"/>
  <c r="P195" i="63"/>
  <c r="P51" i="63"/>
  <c r="P52" i="63"/>
  <c r="P53" i="63"/>
  <c r="P54" i="63"/>
  <c r="P55" i="63"/>
  <c r="P56" i="63"/>
  <c r="P57" i="63"/>
  <c r="P58" i="63"/>
  <c r="P59" i="63"/>
  <c r="P60" i="63"/>
  <c r="P48" i="63"/>
  <c r="P49" i="63"/>
  <c r="P50" i="63"/>
  <c r="P41" i="63"/>
  <c r="P42" i="63"/>
  <c r="P43" i="63"/>
  <c r="P44" i="63"/>
  <c r="P45" i="63"/>
  <c r="P46" i="63"/>
  <c r="P47" i="63"/>
  <c r="P34" i="63"/>
  <c r="P35" i="63"/>
  <c r="P36" i="63"/>
  <c r="P37" i="63"/>
  <c r="P38" i="63"/>
  <c r="P39" i="63"/>
  <c r="P40" i="63"/>
  <c r="P25" i="63"/>
  <c r="P26" i="63"/>
  <c r="P27" i="63"/>
  <c r="P28" i="63"/>
  <c r="P29" i="63"/>
  <c r="P30" i="63"/>
  <c r="P31" i="63"/>
  <c r="P32" i="63"/>
  <c r="P33" i="63"/>
  <c r="P13" i="63"/>
  <c r="P14" i="63"/>
  <c r="P15" i="63"/>
  <c r="P16" i="63"/>
  <c r="P17" i="63"/>
  <c r="P18" i="63"/>
  <c r="P19" i="63"/>
  <c r="P20" i="63"/>
  <c r="P21" i="63"/>
  <c r="P22" i="63"/>
  <c r="P23" i="63"/>
  <c r="P24" i="63"/>
  <c r="P4" i="63"/>
  <c r="P5" i="63"/>
  <c r="P6" i="63"/>
  <c r="P7" i="63"/>
  <c r="P8" i="63"/>
  <c r="P9" i="63"/>
  <c r="P10" i="63"/>
  <c r="P11" i="63"/>
  <c r="P12" i="63"/>
  <c r="P3" i="63"/>
  <c r="P4" i="62"/>
  <c r="P5" i="62"/>
  <c r="P6" i="62"/>
  <c r="P7" i="62"/>
  <c r="P8" i="62"/>
  <c r="P9" i="62"/>
  <c r="P10" i="62"/>
  <c r="P11" i="62"/>
  <c r="P12" i="62"/>
  <c r="P13" i="62"/>
  <c r="P14" i="62"/>
  <c r="P15" i="62"/>
  <c r="P16" i="62"/>
  <c r="P17" i="62"/>
  <c r="P18" i="62"/>
  <c r="P19" i="62"/>
  <c r="P20" i="62"/>
  <c r="P21" i="62"/>
  <c r="P22" i="62"/>
  <c r="P23" i="62"/>
  <c r="P24" i="62"/>
  <c r="P25" i="62"/>
  <c r="P26" i="62"/>
  <c r="P27" i="62"/>
  <c r="P28" i="62"/>
  <c r="P29" i="62"/>
  <c r="P30" i="62"/>
  <c r="P31" i="62"/>
  <c r="P32" i="62"/>
  <c r="P33" i="62"/>
  <c r="P34" i="62"/>
  <c r="P35" i="62"/>
  <c r="P36" i="62"/>
  <c r="P37" i="62"/>
  <c r="P38" i="62"/>
  <c r="P39" i="62"/>
  <c r="P40" i="62"/>
  <c r="P41" i="62"/>
  <c r="P42" i="62"/>
  <c r="P43" i="62"/>
  <c r="P44" i="62"/>
  <c r="P45" i="62"/>
  <c r="P46" i="62"/>
  <c r="P47" i="62"/>
  <c r="P48" i="62"/>
  <c r="P49" i="62"/>
  <c r="P50" i="62"/>
  <c r="P51" i="62"/>
  <c r="P52" i="62"/>
  <c r="P53" i="62"/>
  <c r="P54" i="62"/>
  <c r="P55" i="62"/>
  <c r="P56" i="62"/>
  <c r="P57" i="62"/>
  <c r="P58" i="62"/>
  <c r="P59" i="62"/>
  <c r="P60" i="62"/>
  <c r="P61" i="62"/>
  <c r="P62" i="62"/>
  <c r="P63" i="62"/>
  <c r="P64" i="62"/>
  <c r="P65" i="62"/>
  <c r="P66" i="62"/>
  <c r="P67" i="62"/>
  <c r="P68" i="62"/>
  <c r="P69" i="62"/>
  <c r="P70" i="62"/>
  <c r="P71" i="62"/>
  <c r="P72" i="62"/>
  <c r="P73" i="62"/>
  <c r="P74" i="62"/>
  <c r="P75" i="62"/>
  <c r="P76" i="62"/>
  <c r="P77" i="62"/>
  <c r="P78" i="62"/>
  <c r="P79" i="62"/>
  <c r="P80" i="62"/>
  <c r="P81" i="62"/>
  <c r="P82" i="62"/>
  <c r="P83" i="62"/>
  <c r="P84" i="62"/>
  <c r="P85" i="62"/>
  <c r="P86" i="62"/>
  <c r="P3" i="62"/>
  <c r="P4" i="61"/>
  <c r="P5" i="61"/>
  <c r="P6" i="61"/>
  <c r="P7" i="61"/>
  <c r="P8" i="61"/>
  <c r="P9" i="61"/>
  <c r="P10" i="61"/>
  <c r="P11" i="61"/>
  <c r="P12" i="61"/>
  <c r="P13" i="61"/>
  <c r="P14" i="61"/>
  <c r="P15" i="61"/>
  <c r="P16" i="61"/>
  <c r="P17" i="61"/>
  <c r="P18" i="61"/>
  <c r="P19" i="61"/>
  <c r="P20" i="61"/>
  <c r="P21" i="61"/>
  <c r="P22" i="61"/>
  <c r="P23" i="61"/>
  <c r="P24" i="61"/>
  <c r="P25" i="61"/>
  <c r="P26" i="61"/>
  <c r="P27" i="61"/>
  <c r="P28" i="61"/>
  <c r="P29" i="61"/>
  <c r="P30" i="61"/>
  <c r="P31" i="61"/>
  <c r="P32" i="61"/>
  <c r="P33" i="61"/>
  <c r="P3" i="61"/>
  <c r="P4" i="60"/>
  <c r="P5" i="60"/>
  <c r="P6" i="60"/>
  <c r="P7" i="60"/>
  <c r="P8" i="60"/>
  <c r="P9" i="60"/>
  <c r="P10" i="60"/>
  <c r="P11" i="60"/>
  <c r="P12" i="60"/>
  <c r="P13" i="60"/>
  <c r="P14" i="60"/>
  <c r="P15" i="60"/>
  <c r="P16" i="60"/>
  <c r="P17" i="60"/>
  <c r="P18" i="60"/>
  <c r="P19" i="60"/>
  <c r="P20" i="60"/>
  <c r="P21" i="60"/>
  <c r="P22" i="60"/>
  <c r="P23" i="60"/>
  <c r="P24" i="60"/>
  <c r="P25" i="60"/>
  <c r="P26" i="60"/>
  <c r="P27" i="60"/>
  <c r="P28" i="60"/>
  <c r="P29" i="60"/>
  <c r="P30" i="60"/>
  <c r="P31" i="60"/>
  <c r="P32" i="60"/>
  <c r="P33" i="60"/>
  <c r="P34" i="60"/>
  <c r="P35" i="60"/>
  <c r="P36" i="60"/>
  <c r="P37" i="60"/>
  <c r="P38" i="60"/>
  <c r="P39" i="60"/>
  <c r="P40" i="60"/>
  <c r="P41" i="60"/>
  <c r="P42" i="60"/>
  <c r="P43" i="60"/>
  <c r="P44" i="60"/>
  <c r="P45" i="60"/>
  <c r="P46" i="60"/>
  <c r="P47" i="60"/>
  <c r="P48" i="60"/>
  <c r="P49" i="60"/>
  <c r="P50" i="60"/>
  <c r="P51" i="60"/>
  <c r="P52" i="60"/>
  <c r="P53" i="60"/>
  <c r="P54" i="60"/>
  <c r="P55" i="60"/>
  <c r="P56" i="60"/>
  <c r="P57" i="60"/>
  <c r="P58" i="60"/>
  <c r="P59" i="60"/>
  <c r="P60" i="60"/>
  <c r="P61" i="60"/>
  <c r="P62" i="60"/>
  <c r="P63" i="60"/>
  <c r="P64" i="60"/>
  <c r="P65" i="60"/>
  <c r="P66" i="60"/>
  <c r="P67" i="60"/>
  <c r="P68" i="60"/>
  <c r="P69" i="60"/>
  <c r="P70" i="60"/>
  <c r="P71" i="60"/>
  <c r="P72" i="60"/>
  <c r="P73" i="60"/>
  <c r="P74" i="60"/>
  <c r="P75" i="60"/>
  <c r="P76" i="60"/>
  <c r="P77" i="60"/>
  <c r="P78" i="60"/>
  <c r="P79" i="60"/>
  <c r="P80" i="60"/>
  <c r="P81" i="60"/>
  <c r="P82" i="60"/>
  <c r="P83" i="60"/>
  <c r="P84" i="60"/>
  <c r="P85" i="60"/>
  <c r="P86" i="60"/>
  <c r="P87" i="60"/>
  <c r="P88" i="60"/>
  <c r="P89" i="60"/>
  <c r="P90" i="60"/>
  <c r="P91" i="60"/>
  <c r="P92" i="60"/>
  <c r="P93" i="60"/>
  <c r="P94" i="60"/>
  <c r="P95" i="60"/>
  <c r="P96" i="60"/>
  <c r="P97" i="60"/>
  <c r="P98" i="60"/>
  <c r="P99" i="60"/>
  <c r="P100" i="60"/>
  <c r="P101" i="60"/>
  <c r="P102" i="60"/>
  <c r="P103" i="60"/>
  <c r="P104" i="60"/>
  <c r="P105" i="60"/>
  <c r="P106" i="60"/>
  <c r="P107" i="60"/>
  <c r="P108" i="60"/>
  <c r="P109" i="60"/>
  <c r="P110" i="60"/>
  <c r="P111" i="60"/>
  <c r="P112" i="60"/>
  <c r="P113" i="60"/>
  <c r="P114" i="60"/>
  <c r="P115" i="60"/>
  <c r="P116" i="60"/>
  <c r="P117" i="60"/>
  <c r="P118" i="60"/>
  <c r="P119" i="60"/>
  <c r="P120" i="60"/>
  <c r="P121" i="60"/>
  <c r="P122" i="60"/>
  <c r="P123" i="60"/>
  <c r="P124" i="60"/>
  <c r="P125" i="60"/>
  <c r="P126" i="60"/>
  <c r="P127" i="60"/>
  <c r="P128" i="60"/>
  <c r="P129" i="60"/>
  <c r="P130" i="60"/>
  <c r="P131" i="60"/>
  <c r="P132" i="60"/>
  <c r="P133" i="60"/>
  <c r="P134" i="60"/>
  <c r="P135" i="60"/>
  <c r="P136" i="60"/>
  <c r="P137" i="60"/>
  <c r="P138" i="60"/>
  <c r="P139" i="60"/>
  <c r="P140" i="60"/>
  <c r="P141" i="60"/>
  <c r="P142" i="60"/>
  <c r="P143" i="60"/>
  <c r="P144" i="60"/>
  <c r="P145" i="60"/>
  <c r="P146" i="60"/>
  <c r="P147" i="60"/>
  <c r="P148" i="60"/>
  <c r="P149" i="60"/>
  <c r="P150" i="60"/>
  <c r="P151" i="60"/>
  <c r="P152" i="60"/>
  <c r="P153" i="60"/>
  <c r="P154" i="60"/>
  <c r="P155" i="60"/>
  <c r="P156" i="60"/>
  <c r="P157" i="60"/>
  <c r="P158" i="60"/>
  <c r="P159" i="60"/>
  <c r="P160" i="60"/>
  <c r="P161" i="60"/>
  <c r="P162" i="60"/>
  <c r="P163" i="60"/>
  <c r="P164" i="60"/>
  <c r="P165" i="60"/>
  <c r="P166" i="60"/>
  <c r="P167" i="60"/>
  <c r="P168" i="60"/>
  <c r="P169" i="60"/>
  <c r="P170" i="60"/>
  <c r="P171" i="60"/>
  <c r="P172" i="60"/>
  <c r="P173" i="60"/>
  <c r="P174" i="60"/>
  <c r="P175" i="60"/>
  <c r="P176" i="60"/>
  <c r="P177" i="60"/>
  <c r="P178" i="60"/>
  <c r="P179" i="60"/>
  <c r="P180" i="60"/>
  <c r="P181" i="60"/>
  <c r="P182" i="60"/>
  <c r="P183" i="60"/>
  <c r="P184" i="60"/>
  <c r="P185" i="60"/>
  <c r="P186" i="60"/>
  <c r="P187" i="60"/>
  <c r="P188" i="60"/>
  <c r="P189" i="60"/>
  <c r="P190" i="60"/>
  <c r="P191" i="60"/>
  <c r="P192" i="60"/>
  <c r="P193" i="60"/>
  <c r="P194" i="60"/>
  <c r="P195" i="60"/>
  <c r="P196" i="60"/>
  <c r="P197" i="60"/>
  <c r="P198" i="60"/>
  <c r="P199" i="60"/>
  <c r="P200" i="60"/>
  <c r="P201" i="60"/>
  <c r="P202" i="60"/>
  <c r="P203" i="60"/>
  <c r="P204" i="60"/>
  <c r="P205" i="60"/>
  <c r="P206" i="60"/>
  <c r="P207" i="60"/>
  <c r="P208" i="60"/>
  <c r="P209" i="60"/>
  <c r="P210" i="60"/>
  <c r="P211" i="60"/>
  <c r="P212" i="60"/>
  <c r="P213" i="60"/>
  <c r="P214" i="60"/>
  <c r="P215" i="60"/>
  <c r="P216" i="60"/>
  <c r="P217" i="60"/>
  <c r="P218" i="60"/>
  <c r="P219" i="60"/>
  <c r="P220" i="60"/>
  <c r="P221" i="60"/>
  <c r="P222" i="60"/>
  <c r="P223" i="60"/>
  <c r="P224" i="60"/>
  <c r="P225" i="60"/>
  <c r="P226" i="60"/>
  <c r="P3" i="60"/>
  <c r="P7" i="59"/>
  <c r="P8" i="59"/>
  <c r="P9" i="59"/>
  <c r="P10" i="59"/>
  <c r="P11" i="59"/>
  <c r="P12" i="59"/>
  <c r="P13" i="59"/>
  <c r="P14" i="59"/>
  <c r="P15" i="59"/>
  <c r="P16" i="59"/>
  <c r="P17" i="59"/>
  <c r="P18" i="59"/>
  <c r="P19" i="59"/>
  <c r="P20" i="59"/>
  <c r="P21" i="59"/>
  <c r="P22" i="59"/>
  <c r="P23" i="59"/>
  <c r="P24" i="59"/>
  <c r="P25" i="59"/>
  <c r="P26" i="59"/>
  <c r="P27" i="59"/>
  <c r="P28" i="59"/>
  <c r="P29" i="59"/>
  <c r="P30" i="59"/>
  <c r="P31" i="59"/>
  <c r="P32" i="59"/>
  <c r="P33" i="59"/>
  <c r="P34" i="59"/>
  <c r="P35" i="59"/>
  <c r="P36" i="59"/>
  <c r="P37" i="59"/>
  <c r="P38" i="59"/>
  <c r="P39" i="59"/>
  <c r="P40" i="59"/>
  <c r="P41" i="59"/>
  <c r="P42" i="59"/>
  <c r="P43" i="59"/>
  <c r="P44" i="59"/>
  <c r="P45" i="59"/>
  <c r="P46" i="59"/>
  <c r="P47" i="59"/>
  <c r="P48" i="59"/>
  <c r="P49" i="59"/>
  <c r="P50" i="59"/>
  <c r="P51" i="59"/>
  <c r="P52" i="59"/>
  <c r="P53" i="59"/>
  <c r="P54" i="59"/>
  <c r="P55" i="59"/>
  <c r="P56" i="59"/>
  <c r="P57" i="59"/>
  <c r="P4" i="59"/>
  <c r="P5" i="59"/>
  <c r="P6" i="59"/>
  <c r="P3" i="59"/>
  <c r="P4" i="58"/>
  <c r="P5" i="58"/>
  <c r="P6" i="58"/>
  <c r="P7" i="58"/>
  <c r="P8" i="58"/>
  <c r="P9" i="58"/>
  <c r="P10" i="58"/>
  <c r="P11" i="58"/>
  <c r="P12" i="58"/>
  <c r="P13" i="58"/>
  <c r="P14" i="58"/>
  <c r="P15" i="58"/>
  <c r="P16" i="58"/>
  <c r="P17" i="58"/>
  <c r="P18" i="58"/>
  <c r="P19" i="58"/>
  <c r="P20" i="58"/>
  <c r="P21" i="58"/>
  <c r="P22" i="58"/>
  <c r="P23" i="58"/>
  <c r="P24" i="58"/>
  <c r="P25" i="58"/>
  <c r="P26" i="58"/>
  <c r="P27" i="58"/>
  <c r="P28" i="58"/>
  <c r="P29" i="58"/>
  <c r="P30" i="58"/>
  <c r="P31" i="58"/>
  <c r="P32" i="58"/>
  <c r="P33" i="58"/>
  <c r="P34" i="58"/>
  <c r="P35" i="58"/>
  <c r="P36" i="58"/>
  <c r="P37" i="58"/>
  <c r="P38" i="58"/>
  <c r="P39" i="58"/>
  <c r="P40" i="58"/>
  <c r="P41" i="58"/>
  <c r="P42" i="58"/>
  <c r="P43" i="58"/>
  <c r="P44" i="58"/>
  <c r="P45" i="58"/>
  <c r="P46" i="58"/>
  <c r="P47" i="58"/>
  <c r="P48" i="58"/>
  <c r="P49" i="58"/>
  <c r="P50" i="58"/>
  <c r="P51" i="58"/>
  <c r="P52" i="58"/>
  <c r="P53" i="58"/>
  <c r="P54" i="58"/>
  <c r="P55" i="58"/>
  <c r="P56" i="58"/>
  <c r="P57" i="58"/>
  <c r="P58" i="58"/>
  <c r="P3" i="58"/>
  <c r="O31" i="57"/>
  <c r="P4" i="57"/>
  <c r="P5" i="57"/>
  <c r="P6" i="57"/>
  <c r="P7" i="57"/>
  <c r="P8" i="57"/>
  <c r="P9" i="57"/>
  <c r="P10" i="57"/>
  <c r="P11" i="57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" i="57"/>
  <c r="M3" i="57" l="1"/>
  <c r="G50" i="2" l="1"/>
  <c r="J50" i="2" s="1"/>
  <c r="B50" i="2"/>
  <c r="C50" i="2"/>
  <c r="A50" i="2"/>
  <c r="M140" i="89" l="1"/>
  <c r="P141" i="89" l="1"/>
  <c r="P142" i="89" s="1"/>
  <c r="P144" i="89" l="1"/>
  <c r="P143" i="89"/>
  <c r="B48" i="2"/>
  <c r="B49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P145" i="89" l="1"/>
  <c r="G42" i="2"/>
  <c r="G23" i="2"/>
  <c r="C49" i="2"/>
  <c r="C48" i="2"/>
  <c r="C47" i="2"/>
  <c r="C46" i="2"/>
  <c r="G49" i="2"/>
  <c r="J49" i="2" s="1"/>
  <c r="M50" i="88"/>
  <c r="C45" i="2"/>
  <c r="C44" i="2"/>
  <c r="C43" i="2"/>
  <c r="C42" i="2"/>
  <c r="C41" i="2"/>
  <c r="C40" i="2"/>
  <c r="C39" i="2"/>
  <c r="C38" i="2"/>
  <c r="C37" i="2"/>
  <c r="C36" i="2"/>
  <c r="C35" i="2"/>
  <c r="G48" i="2"/>
  <c r="J48" i="2" s="1"/>
  <c r="M289" i="87"/>
  <c r="G47" i="2"/>
  <c r="J47" i="2" s="1"/>
  <c r="M122" i="86"/>
  <c r="G46" i="2"/>
  <c r="J46" i="2" s="1"/>
  <c r="M132" i="85"/>
  <c r="G45" i="2"/>
  <c r="M290" i="84"/>
  <c r="G44" i="2"/>
  <c r="M182" i="83"/>
  <c r="G43" i="2"/>
  <c r="M55" i="82"/>
  <c r="M328" i="81"/>
  <c r="G41" i="2"/>
  <c r="M149" i="80"/>
  <c r="G40" i="2"/>
  <c r="M178" i="79"/>
  <c r="G39" i="2"/>
  <c r="M75" i="78"/>
  <c r="G38" i="2"/>
  <c r="M179" i="77"/>
  <c r="G37" i="2"/>
  <c r="M78" i="76"/>
  <c r="G36" i="2"/>
  <c r="M219" i="75"/>
  <c r="G35" i="2"/>
  <c r="M92" i="74"/>
  <c r="C34" i="2"/>
  <c r="C33" i="2"/>
  <c r="C32" i="2"/>
  <c r="C31" i="2"/>
  <c r="C30" i="2"/>
  <c r="C29" i="2"/>
  <c r="C28" i="2"/>
  <c r="C27" i="2"/>
  <c r="C26" i="2"/>
  <c r="C24" i="2"/>
  <c r="C23" i="2"/>
  <c r="C22" i="2"/>
  <c r="C21" i="2"/>
  <c r="C20" i="2"/>
  <c r="C19" i="2"/>
  <c r="C18" i="2"/>
  <c r="G34" i="2"/>
  <c r="M56" i="73"/>
  <c r="G33" i="2"/>
  <c r="M32" i="72"/>
  <c r="G32" i="2"/>
  <c r="M150" i="71"/>
  <c r="G31" i="2"/>
  <c r="M59" i="70"/>
  <c r="G30" i="2"/>
  <c r="M167" i="69"/>
  <c r="G29" i="2"/>
  <c r="M68" i="68"/>
  <c r="G28" i="2"/>
  <c r="M193" i="67"/>
  <c r="G27" i="2"/>
  <c r="M76" i="66"/>
  <c r="G26" i="2"/>
  <c r="M195" i="65"/>
  <c r="N70" i="64"/>
  <c r="G25" i="2" s="1"/>
  <c r="M70" i="64"/>
  <c r="N196" i="63"/>
  <c r="G24" i="2" s="1"/>
  <c r="M196" i="63"/>
  <c r="M87" i="62"/>
  <c r="G22" i="2"/>
  <c r="M34" i="61"/>
  <c r="G21" i="2"/>
  <c r="M227" i="60"/>
  <c r="G20" i="2"/>
  <c r="M58" i="59"/>
  <c r="G19" i="2"/>
  <c r="M59" i="58"/>
  <c r="G18" i="2"/>
  <c r="J18" i="2" s="1"/>
  <c r="M31" i="57"/>
  <c r="O70" i="64" l="1"/>
  <c r="O196" i="63"/>
  <c r="P51" i="88" l="1"/>
  <c r="P52" i="88" s="1"/>
  <c r="P290" i="87"/>
  <c r="P291" i="87" s="1"/>
  <c r="P123" i="86"/>
  <c r="P124" i="86" s="1"/>
  <c r="P133" i="85"/>
  <c r="P134" i="85" s="1"/>
  <c r="P291" i="84"/>
  <c r="P292" i="84" s="1"/>
  <c r="P183" i="83"/>
  <c r="P184" i="83" s="1"/>
  <c r="P56" i="82"/>
  <c r="P57" i="82" s="1"/>
  <c r="P59" i="82" s="1"/>
  <c r="P329" i="81"/>
  <c r="P330" i="81" s="1"/>
  <c r="P150" i="80"/>
  <c r="P151" i="80" s="1"/>
  <c r="P179" i="79"/>
  <c r="P180" i="79" s="1"/>
  <c r="P76" i="78"/>
  <c r="P77" i="78" s="1"/>
  <c r="P180" i="77"/>
  <c r="P181" i="77" s="1"/>
  <c r="P79" i="76"/>
  <c r="P80" i="76" s="1"/>
  <c r="P220" i="75"/>
  <c r="P221" i="75" s="1"/>
  <c r="P93" i="74"/>
  <c r="P94" i="74" s="1"/>
  <c r="P57" i="73"/>
  <c r="P58" i="73" s="1"/>
  <c r="P33" i="72"/>
  <c r="P34" i="72" s="1"/>
  <c r="P151" i="71"/>
  <c r="P152" i="71" s="1"/>
  <c r="P60" i="70"/>
  <c r="P61" i="70" s="1"/>
  <c r="P168" i="69"/>
  <c r="P169" i="69" s="1"/>
  <c r="P69" i="68"/>
  <c r="P70" i="68" s="1"/>
  <c r="P77" i="66"/>
  <c r="P78" i="66" s="1"/>
  <c r="P196" i="65"/>
  <c r="P197" i="65" s="1"/>
  <c r="P71" i="64"/>
  <c r="P72" i="64" s="1"/>
  <c r="P197" i="63"/>
  <c r="P198" i="63" s="1"/>
  <c r="P88" i="62"/>
  <c r="P89" i="62" s="1"/>
  <c r="P35" i="61"/>
  <c r="P36" i="61" s="1"/>
  <c r="P228" i="60"/>
  <c r="P229" i="60" s="1"/>
  <c r="P59" i="59"/>
  <c r="P60" i="59" s="1"/>
  <c r="P60" i="58"/>
  <c r="P61" i="58" s="1"/>
  <c r="P32" i="57"/>
  <c r="P33" i="57" s="1"/>
  <c r="P194" i="67"/>
  <c r="P195" i="67" s="1"/>
  <c r="I56" i="2"/>
  <c r="I55" i="2"/>
  <c r="I57" i="2" s="1"/>
  <c r="P53" i="88" l="1"/>
  <c r="P54" i="88"/>
  <c r="P55" i="88" s="1"/>
  <c r="P293" i="87"/>
  <c r="P292" i="87"/>
  <c r="P294" i="87" s="1"/>
  <c r="P126" i="86"/>
  <c r="P125" i="86"/>
  <c r="P127" i="86" s="1"/>
  <c r="P136" i="85"/>
  <c r="P135" i="85"/>
  <c r="P137" i="85" s="1"/>
  <c r="P293" i="84"/>
  <c r="P294" i="84"/>
  <c r="P295" i="84" s="1"/>
  <c r="P185" i="83"/>
  <c r="P186" i="83"/>
  <c r="P187" i="83" s="1"/>
  <c r="P58" i="82"/>
  <c r="P60" i="82" s="1"/>
  <c r="P332" i="81"/>
  <c r="P331" i="81"/>
  <c r="P333" i="81" s="1"/>
  <c r="P152" i="80"/>
  <c r="P153" i="80"/>
  <c r="P182" i="79"/>
  <c r="P181" i="79"/>
  <c r="P79" i="78"/>
  <c r="P78" i="78"/>
  <c r="P183" i="77"/>
  <c r="P182" i="77"/>
  <c r="P81" i="76"/>
  <c r="P82" i="76"/>
  <c r="P83" i="76" s="1"/>
  <c r="P223" i="75"/>
  <c r="P222" i="75"/>
  <c r="P224" i="75" s="1"/>
  <c r="P96" i="74"/>
  <c r="P95" i="74"/>
  <c r="P97" i="74" s="1"/>
  <c r="P59" i="73"/>
  <c r="P60" i="73"/>
  <c r="P61" i="73" s="1"/>
  <c r="P35" i="72"/>
  <c r="P36" i="72"/>
  <c r="P37" i="72" s="1"/>
  <c r="P154" i="71"/>
  <c r="P153" i="71"/>
  <c r="P155" i="71" s="1"/>
  <c r="P63" i="70"/>
  <c r="P62" i="70"/>
  <c r="P64" i="70" s="1"/>
  <c r="P170" i="69"/>
  <c r="P171" i="69"/>
  <c r="P172" i="69" s="1"/>
  <c r="P71" i="68"/>
  <c r="P72" i="68"/>
  <c r="P80" i="66"/>
  <c r="P79" i="66"/>
  <c r="P81" i="66" s="1"/>
  <c r="P199" i="65"/>
  <c r="P198" i="65"/>
  <c r="P74" i="64"/>
  <c r="P73" i="64"/>
  <c r="P75" i="64" s="1"/>
  <c r="P200" i="63"/>
  <c r="P199" i="63"/>
  <c r="P90" i="62"/>
  <c r="P91" i="62"/>
  <c r="P37" i="61"/>
  <c r="P38" i="61"/>
  <c r="P39" i="61" s="1"/>
  <c r="P231" i="60"/>
  <c r="P230" i="60"/>
  <c r="P232" i="60" s="1"/>
  <c r="P61" i="59"/>
  <c r="P62" i="59"/>
  <c r="P63" i="58"/>
  <c r="P62" i="58"/>
  <c r="P64" i="58" s="1"/>
  <c r="P34" i="57"/>
  <c r="P35" i="57"/>
  <c r="P197" i="67"/>
  <c r="P196" i="67"/>
  <c r="P198" i="67" s="1"/>
  <c r="J44" i="2"/>
  <c r="J43" i="2"/>
  <c r="J42" i="2"/>
  <c r="P154" i="80" l="1"/>
  <c r="P183" i="79"/>
  <c r="P80" i="78"/>
  <c r="P200" i="65"/>
  <c r="P63" i="59"/>
  <c r="P184" i="77"/>
  <c r="P73" i="68"/>
  <c r="P201" i="63"/>
  <c r="P92" i="62"/>
  <c r="P36" i="57"/>
  <c r="J28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45" i="2" l="1"/>
  <c r="J27" i="2"/>
  <c r="J26" i="2"/>
  <c r="J25" i="2"/>
  <c r="J24" i="2"/>
  <c r="J23" i="2" l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J22" i="2"/>
  <c r="J20" i="2"/>
  <c r="J21" i="2"/>
  <c r="J19" i="2"/>
  <c r="J51" i="2" l="1"/>
  <c r="I68" i="2"/>
  <c r="J54" i="2" l="1"/>
  <c r="J56" i="2" l="1"/>
  <c r="J55" i="2"/>
  <c r="J57" i="2" l="1"/>
</calcChain>
</file>

<file path=xl/sharedStrings.xml><?xml version="1.0" encoding="utf-8"?>
<sst xmlns="http://schemas.openxmlformats.org/spreadsheetml/2006/main" count="17879" uniqueCount="4399">
  <si>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</si>
  <si>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</si>
  <si>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</si>
  <si>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</si>
  <si>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</si>
  <si>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</si>
  <si>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</si>
  <si>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</si>
  <si>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</si>
  <si>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</si>
  <si>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</si>
  <si>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</si>
  <si>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</si>
  <si>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</si>
  <si>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</si>
  <si>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</si>
  <si>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</si>
  <si>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</si>
  <si>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</si>
  <si>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</si>
  <si>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</si>
  <si>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</si>
  <si>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</si>
  <si>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</si>
  <si>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</si>
  <si>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</si>
  <si>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</si>
  <si>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</si>
  <si>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</si>
  <si>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</si>
  <si>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</si>
  <si>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</si>
  <si>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</si>
  <si>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</si>
  <si>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</si>
  <si>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</si>
  <si>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</si>
  <si>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</si>
  <si>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</si>
  <si>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</si>
  <si>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</si>
  <si>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</si>
  <si>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</si>
  <si>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</si>
  <si>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</si>
  <si>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</si>
  <si>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</si>
  <si>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</si>
  <si>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</si>
  <si>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</si>
  <si>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</si>
  <si>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</si>
  <si>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</si>
  <si>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</si>
  <si>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</si>
  <si>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</si>
  <si>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DMD/2111/01/XRIW6491</t>
  </si>
  <si>
    <t>GSK211101OWV426</t>
  </si>
  <si>
    <t>GSK211101VWA597</t>
  </si>
  <si>
    <t>GSK211031SXV385</t>
  </si>
  <si>
    <t>GSK211031QOV630</t>
  </si>
  <si>
    <t>GSK211101KQX378</t>
  </si>
  <si>
    <t>GSK211101ANB304</t>
  </si>
  <si>
    <t>GSK211031XZM374</t>
  </si>
  <si>
    <t>GSK211101JDZ078</t>
  </si>
  <si>
    <t>GSK211031BKH569</t>
  </si>
  <si>
    <t>GSK211101SNZ842</t>
  </si>
  <si>
    <t>GSK211101EDU256</t>
  </si>
  <si>
    <t>GSK211101PBS342</t>
  </si>
  <si>
    <t>GSK211101VUK360</t>
  </si>
  <si>
    <t>GSK211101NFI820</t>
  </si>
  <si>
    <t>GSK211101ELV961</t>
  </si>
  <si>
    <t>GSK211101KOV618</t>
  </si>
  <si>
    <t>GSK211101LUT053</t>
  </si>
  <si>
    <t>GSK211101OCM154</t>
  </si>
  <si>
    <t>GSK211031JQY104</t>
  </si>
  <si>
    <t>GSK211101RDJ016</t>
  </si>
  <si>
    <t>GSK211101PTX480</t>
  </si>
  <si>
    <t>GSK211101YKG627</t>
  </si>
  <si>
    <t>GSK211101ZJE062</t>
  </si>
  <si>
    <t>GSK211101GJE951</t>
  </si>
  <si>
    <t>DMD/2111/01/DJFV7341</t>
  </si>
  <si>
    <t>GSK211101ZPN071</t>
  </si>
  <si>
    <t>GSK211101ZEQ124</t>
  </si>
  <si>
    <t>GSK211101QUB416</t>
  </si>
  <si>
    <t>GSK211031CAX190</t>
  </si>
  <si>
    <t>DMP PNK (PONTIANAK)</t>
  </si>
  <si>
    <t>KM FAJAR BAHARI III</t>
  </si>
  <si>
    <t>DMD/2111/01/CGNE8764</t>
  </si>
  <si>
    <t>GSK211101ANP519</t>
  </si>
  <si>
    <t>GSK211031GIL286</t>
  </si>
  <si>
    <t>GSK211031MBA235</t>
  </si>
  <si>
    <t>GSK211031AXJ165</t>
  </si>
  <si>
    <t>GSK211101AEY810</t>
  </si>
  <si>
    <t>GSK211031DJS431</t>
  </si>
  <si>
    <t>GSK211101XSB382</t>
  </si>
  <si>
    <t>GSK211101DNG245</t>
  </si>
  <si>
    <t>GSK211101PVL048</t>
  </si>
  <si>
    <t>GSK211101LAG602</t>
  </si>
  <si>
    <t>GSK211031HTB861</t>
  </si>
  <si>
    <t>GSK211101JDE679</t>
  </si>
  <si>
    <t>GSK211031ZQF140</t>
  </si>
  <si>
    <t>GSK211101UMW361</t>
  </si>
  <si>
    <t>GSK211101UMY075</t>
  </si>
  <si>
    <t>GSK211101SMN706</t>
  </si>
  <si>
    <t>GSK211101ICS451</t>
  </si>
  <si>
    <t>GSK211101IUD910</t>
  </si>
  <si>
    <t>GSK211101URJ457</t>
  </si>
  <si>
    <t>GSK211101DIC123</t>
  </si>
  <si>
    <t>GSK211101KOR027</t>
  </si>
  <si>
    <t>GSK211101SLD235</t>
  </si>
  <si>
    <t>GSK211101NSR034</t>
  </si>
  <si>
    <t>GSK211101KLZ521</t>
  </si>
  <si>
    <t>GSK211101IKV563</t>
  </si>
  <si>
    <t>GSK211101AZK742</t>
  </si>
  <si>
    <t>GSK211101SOW793</t>
  </si>
  <si>
    <t>GSK211101DML295</t>
  </si>
  <si>
    <t>GSK211101VGM920</t>
  </si>
  <si>
    <t>GSK211101PZB819</t>
  </si>
  <si>
    <t>GSK211031KON816</t>
  </si>
  <si>
    <t>GSK211101OVK295</t>
  </si>
  <si>
    <t>GSK211031AOX720</t>
  </si>
  <si>
    <t>GSK211101ZQX621</t>
  </si>
  <si>
    <t>GSK211101WRJ893</t>
  </si>
  <si>
    <t>GSK211101DKQ784</t>
  </si>
  <si>
    <t>GSK211031VMO691</t>
  </si>
  <si>
    <t>GSK211101BDG605</t>
  </si>
  <si>
    <t>GSK211031LCE326</t>
  </si>
  <si>
    <t>GSK211101YPM630</t>
  </si>
  <si>
    <t>GSK211101QRK071</t>
  </si>
  <si>
    <t>GSK211101QMV540</t>
  </si>
  <si>
    <t>GSK211031VNI780</t>
  </si>
  <si>
    <t>GSK211101IGU251</t>
  </si>
  <si>
    <t>GSK211101RUJ630</t>
  </si>
  <si>
    <t>GSK211101FRY132</t>
  </si>
  <si>
    <t>GSK211101HEV824</t>
  </si>
  <si>
    <t>GSK211101FTQ048</t>
  </si>
  <si>
    <t>DMD/2111/01/ZXWC1743</t>
  </si>
  <si>
    <t>GSK211031GWN907</t>
  </si>
  <si>
    <t>GSK211101FJX726</t>
  </si>
  <si>
    <t>GSK211101XIF178</t>
  </si>
  <si>
    <t>GSK211101PJQ740</t>
  </si>
  <si>
    <t>DMD/2111/01/MIGR4951</t>
  </si>
  <si>
    <t>GSK211028FHX426</t>
  </si>
  <si>
    <t>GSK211101UDR431</t>
  </si>
  <si>
    <t>GSK211101LHP681</t>
  </si>
  <si>
    <t>GSK211101GXS675</t>
  </si>
  <si>
    <t>DMD/2111/02/BYOZ2745</t>
  </si>
  <si>
    <t>GSK211102ENO472</t>
  </si>
  <si>
    <t>GSK211102CMN467</t>
  </si>
  <si>
    <t>GSK211102NLX032</t>
  </si>
  <si>
    <t>GSK211102FID426</t>
  </si>
  <si>
    <t>GSK211102OWM490</t>
  </si>
  <si>
    <t>GSK211102IER428</t>
  </si>
  <si>
    <t>GSK211102WEO034</t>
  </si>
  <si>
    <t>GSK211102PJV967</t>
  </si>
  <si>
    <t>GSK211102WPA520</t>
  </si>
  <si>
    <t>GSK211102FRA901</t>
  </si>
  <si>
    <t>GSK211102JDC905</t>
  </si>
  <si>
    <t>GSK211102PNH481</t>
  </si>
  <si>
    <t>GSK211102ZNU921</t>
  </si>
  <si>
    <t>GSK211102LMN072</t>
  </si>
  <si>
    <t>GSK211102LKQ704</t>
  </si>
  <si>
    <t>GSK211102CFB739</t>
  </si>
  <si>
    <t>GSK211102OQT018</t>
  </si>
  <si>
    <t>GSK211102JOD210</t>
  </si>
  <si>
    <t>GSK211102AIH931</t>
  </si>
  <si>
    <t>GSK211102CXI072</t>
  </si>
  <si>
    <t>GSK211102JRD479</t>
  </si>
  <si>
    <t>GSK211102ULP251</t>
  </si>
  <si>
    <t>GSK211102JHI257</t>
  </si>
  <si>
    <t>GSK211102MFZ037</t>
  </si>
  <si>
    <t>GSK211102JPS921</t>
  </si>
  <si>
    <t>GSK211102TWP690</t>
  </si>
  <si>
    <t>GSK211102DNH371</t>
  </si>
  <si>
    <t>GSK211102LZB309</t>
  </si>
  <si>
    <t>GSK211102KNZ378</t>
  </si>
  <si>
    <t>GSK211102OND978</t>
  </si>
  <si>
    <t>GSK211102JDE053</t>
  </si>
  <si>
    <t>GSK211102XQS409</t>
  </si>
  <si>
    <t>GSK211102YJV496</t>
  </si>
  <si>
    <t>GSK211102JKO872</t>
  </si>
  <si>
    <t>GSK211102ASH937</t>
  </si>
  <si>
    <t>GSK211102YZW289</t>
  </si>
  <si>
    <t>GSK211102HVB527</t>
  </si>
  <si>
    <t>GSK211102GOW642</t>
  </si>
  <si>
    <t>GSK211102DZW098</t>
  </si>
  <si>
    <t>GSK211102SAR518</t>
  </si>
  <si>
    <t>GSK211102MTD705</t>
  </si>
  <si>
    <t>GSK211102PFA648</t>
  </si>
  <si>
    <t>GSK211102BRD374</t>
  </si>
  <si>
    <t>GSK211102FKX812</t>
  </si>
  <si>
    <t>GSK211102ZTI597</t>
  </si>
  <si>
    <t>GSK211102WXF369</t>
  </si>
  <si>
    <t>GSK211102TFZ235</t>
  </si>
  <si>
    <t>GSK211102QXO817</t>
  </si>
  <si>
    <t>GSK211102PTE057</t>
  </si>
  <si>
    <t>GSK211102AIR096</t>
  </si>
  <si>
    <t>GSK211102HCU980</t>
  </si>
  <si>
    <t>GSK211102ZFB209</t>
  </si>
  <si>
    <t>GSK211102JXE293</t>
  </si>
  <si>
    <t>GSK211102AYD063</t>
  </si>
  <si>
    <t>GSK211102ZUY632</t>
  </si>
  <si>
    <t>DMD/2111/02/CPRE7456</t>
  </si>
  <si>
    <t>GSK211102LHN960</t>
  </si>
  <si>
    <t>DMD/2111/02/ZYWT0382</t>
  </si>
  <si>
    <t>GSK211102JDS569</t>
  </si>
  <si>
    <t>GSK211102OVK695</t>
  </si>
  <si>
    <t>DMD/2111/02/OPTI4108</t>
  </si>
  <si>
    <t>GSK211102VJP820</t>
  </si>
  <si>
    <t>GSK211102MZY485</t>
  </si>
  <si>
    <t>GSK211102CFR107</t>
  </si>
  <si>
    <t>GSK211102JSR850</t>
  </si>
  <si>
    <t>GSK211102TFB269</t>
  </si>
  <si>
    <t>GSK211102UCJ180</t>
  </si>
  <si>
    <t>GSK211031RJS983</t>
  </si>
  <si>
    <t>GSK211102OPJ870</t>
  </si>
  <si>
    <t>GSK211102MSX783</t>
  </si>
  <si>
    <t>GSK211101ARQ835</t>
  </si>
  <si>
    <t>GSK211102DGO137</t>
  </si>
  <si>
    <t>GSK211102UHY316</t>
  </si>
  <si>
    <t>GSK211102JZL921</t>
  </si>
  <si>
    <t>GSK211102NAF769</t>
  </si>
  <si>
    <t>GSK211102HWQ105</t>
  </si>
  <si>
    <t>GSK211102RLU360</t>
  </si>
  <si>
    <t>GSK211102HYD058</t>
  </si>
  <si>
    <t>GSK211102FAD314</t>
  </si>
  <si>
    <t>GSK211102XFV852</t>
  </si>
  <si>
    <t>GSK211102GYV526</t>
  </si>
  <si>
    <t>GSK211102GLC376</t>
  </si>
  <si>
    <t>GSK211102PKB745</t>
  </si>
  <si>
    <t>GSK211102UZL306</t>
  </si>
  <si>
    <t>GSK211102KIZ257</t>
  </si>
  <si>
    <t>DMD/2111/02/FGJR5879</t>
  </si>
  <si>
    <t>GSK211102MRA605</t>
  </si>
  <si>
    <t>GSK211102TND125</t>
  </si>
  <si>
    <t>GSK211102TJP735</t>
  </si>
  <si>
    <t>GSK211101VGO021</t>
  </si>
  <si>
    <t>GSK211102EWA546</t>
  </si>
  <si>
    <t>GSK211102NHO805</t>
  </si>
  <si>
    <t>GSK211102WHN378</t>
  </si>
  <si>
    <t>GSK211101UJB139</t>
  </si>
  <si>
    <t>GSK211102TBI289</t>
  </si>
  <si>
    <t>GSK211101AWZ490</t>
  </si>
  <si>
    <t>GSK211102LFW405</t>
  </si>
  <si>
    <t>GSK211102NIA296</t>
  </si>
  <si>
    <t>GSK211102NYF021</t>
  </si>
  <si>
    <t>GSK211102SMH173</t>
  </si>
  <si>
    <t>GSK211031HWN467</t>
  </si>
  <si>
    <t>GSK211102BFO638</t>
  </si>
  <si>
    <t>GSK211102XCM680</t>
  </si>
  <si>
    <t>GSK211102CKX047</t>
  </si>
  <si>
    <t>GSK211102QGR857</t>
  </si>
  <si>
    <t>GSK211102ALH231</t>
  </si>
  <si>
    <t>GSK211102UKL564</t>
  </si>
  <si>
    <t>GSK211102CWI750</t>
  </si>
  <si>
    <t>GSK211102MUE457</t>
  </si>
  <si>
    <t>GSK211102RZY643</t>
  </si>
  <si>
    <t>GSK211102TED954</t>
  </si>
  <si>
    <t>GSK211102OCY216</t>
  </si>
  <si>
    <t>GSK211102ICS586</t>
  </si>
  <si>
    <t>GSK211102BYC291</t>
  </si>
  <si>
    <t>GSK211101SPC726</t>
  </si>
  <si>
    <t>GSK211102QFH219</t>
  </si>
  <si>
    <t>GSK211102LHF219</t>
  </si>
  <si>
    <t>GSK211102JYT290</t>
  </si>
  <si>
    <t>GSK211102YNJ684</t>
  </si>
  <si>
    <t>GSK211102BEX481</t>
  </si>
  <si>
    <t>GSK211102SBZ329</t>
  </si>
  <si>
    <t>GSK211102JIK062</t>
  </si>
  <si>
    <t>GSK211102UVH802</t>
  </si>
  <si>
    <t>GSK211102FUH357</t>
  </si>
  <si>
    <t>GSK211102BEG627</t>
  </si>
  <si>
    <t>GSK211102CIS748</t>
  </si>
  <si>
    <t>GSK211102LDU637</t>
  </si>
  <si>
    <t>GSK211102RJQ845</t>
  </si>
  <si>
    <t>GSK211102TCA564</t>
  </si>
  <si>
    <t>GSK211102UCK879</t>
  </si>
  <si>
    <t>GSK211102IAL127</t>
  </si>
  <si>
    <t>GSK211102AVZ382</t>
  </si>
  <si>
    <t>GSK211102GAO617</t>
  </si>
  <si>
    <t>GSK211102PNU748</t>
  </si>
  <si>
    <t>GSK211102JUZ306</t>
  </si>
  <si>
    <t>GSK211102HWN253</t>
  </si>
  <si>
    <t>GSK211102VJA425</t>
  </si>
  <si>
    <t>GSK211102NCD293</t>
  </si>
  <si>
    <t>GSK211102CME320</t>
  </si>
  <si>
    <t>GSK211102VWI642</t>
  </si>
  <si>
    <t>GSK211102JCP481</t>
  </si>
  <si>
    <t>GSK211102CAR821</t>
  </si>
  <si>
    <t>GSK211102EVF054</t>
  </si>
  <si>
    <t>GSK211102TKN351</t>
  </si>
  <si>
    <t>GSK211102LID497</t>
  </si>
  <si>
    <t>GSK211102UNS698</t>
  </si>
  <si>
    <t>GSK211102VUF149</t>
  </si>
  <si>
    <t>GSK211102KZO306</t>
  </si>
  <si>
    <t>GSK211102SBY476</t>
  </si>
  <si>
    <t>GSK211102RAP328</t>
  </si>
  <si>
    <t>GSK211102WPI795</t>
  </si>
  <si>
    <t>GSK211102DML697</t>
  </si>
  <si>
    <t>GSK211102PQV592</t>
  </si>
  <si>
    <t>GSK211102PTA830</t>
  </si>
  <si>
    <t>GSK211102TYF480</t>
  </si>
  <si>
    <t>GSK211102NUG354</t>
  </si>
  <si>
    <t>GSK211102QAB029</t>
  </si>
  <si>
    <t>GSK211102QVJ843</t>
  </si>
  <si>
    <t>GSK211102CNP619</t>
  </si>
  <si>
    <t>GSK211102REK354</t>
  </si>
  <si>
    <t>GSK211102RUE069</t>
  </si>
  <si>
    <t>GSK211102VAP791</t>
  </si>
  <si>
    <t>GSK211102YFZ731</t>
  </si>
  <si>
    <t>GSK211102MQT403</t>
  </si>
  <si>
    <t>GSK211102IVY341</t>
  </si>
  <si>
    <t>GSK211102TPJ794</t>
  </si>
  <si>
    <t>GSK211102WTB538</t>
  </si>
  <si>
    <t>GSK211102BPL274</t>
  </si>
  <si>
    <t>GSK211102DSX607</t>
  </si>
  <si>
    <t>GSK211102YGX106</t>
  </si>
  <si>
    <t>GSK211102MIT460</t>
  </si>
  <si>
    <t>GSK211102NWI153</t>
  </si>
  <si>
    <t>GSK211102JRM294</t>
  </si>
  <si>
    <t>GSK211102BAE168</t>
  </si>
  <si>
    <t>GSK211102VFL962</t>
  </si>
  <si>
    <t>GSK211102EMJ840</t>
  </si>
  <si>
    <t>GSK211102LGA042</t>
  </si>
  <si>
    <t>GSK211102JWI709</t>
  </si>
  <si>
    <t>GSK211101IDV679</t>
  </si>
  <si>
    <t>GSK211101GNY027</t>
  </si>
  <si>
    <t>GSK211102UZC396</t>
  </si>
  <si>
    <t>GSK211102LPH089</t>
  </si>
  <si>
    <t>GSK211102QNC513</t>
  </si>
  <si>
    <t>GSK211102UQL963</t>
  </si>
  <si>
    <t>GSK211102ORK143</t>
  </si>
  <si>
    <t>GSK211102DZS762</t>
  </si>
  <si>
    <t>GSK211102KMC962</t>
  </si>
  <si>
    <t>GSK211102EIU142</t>
  </si>
  <si>
    <t>GSK211102VYU254</t>
  </si>
  <si>
    <t>GSK211102CXF082</t>
  </si>
  <si>
    <t>GSK211102DAU958</t>
  </si>
  <si>
    <t>GSK211102NXA053</t>
  </si>
  <si>
    <t>GSK211102NCZ879</t>
  </si>
  <si>
    <t>GSK211102GTA689</t>
  </si>
  <si>
    <t>GSK211102QIG986</t>
  </si>
  <si>
    <t>GSK211102TAC970</t>
  </si>
  <si>
    <t>GSK211102EAU695</t>
  </si>
  <si>
    <t>GSK211101AIJ305</t>
  </si>
  <si>
    <t>GSK211102APU604</t>
  </si>
  <si>
    <t>GSK211102IPU725</t>
  </si>
  <si>
    <t>GSK211102ZQX547</t>
  </si>
  <si>
    <t>GSK211102JXB174</t>
  </si>
  <si>
    <t>GSK211102BEL102</t>
  </si>
  <si>
    <t>GSK211102YJP382</t>
  </si>
  <si>
    <t>GSK211102HFD582</t>
  </si>
  <si>
    <t>GSK211102XNZ047</t>
  </si>
  <si>
    <t>GSK211102ALV985</t>
  </si>
  <si>
    <t>GSK211102NSP839</t>
  </si>
  <si>
    <t>GSK211102PIG305</t>
  </si>
  <si>
    <t>GSK211102VZM675</t>
  </si>
  <si>
    <t>GSK211102QXU657</t>
  </si>
  <si>
    <t>GSK211102QKH506</t>
  </si>
  <si>
    <t>GSK211102SXI850</t>
  </si>
  <si>
    <t>GSK211102HFE092</t>
  </si>
  <si>
    <t>GSK211102NTI912</t>
  </si>
  <si>
    <t>GSK211102RBL935</t>
  </si>
  <si>
    <t>GSK211102JLB940</t>
  </si>
  <si>
    <t>GSK211102VAH269</t>
  </si>
  <si>
    <t>GSK211102LTQ624</t>
  </si>
  <si>
    <t>GSK211102MKV507</t>
  </si>
  <si>
    <t>GSK211102YNK927</t>
  </si>
  <si>
    <t>GSK211101KCB702</t>
  </si>
  <si>
    <t>GSK211102IXP261</t>
  </si>
  <si>
    <t>GSK211102MDU950</t>
  </si>
  <si>
    <t>GSK211102ZPV360</t>
  </si>
  <si>
    <t>GSK211102TGO538</t>
  </si>
  <si>
    <t>GSK211102YIJ980</t>
  </si>
  <si>
    <t>GSK211102ILU180</t>
  </si>
  <si>
    <t>GSK211102VYU906</t>
  </si>
  <si>
    <t>GSK211102CLR459</t>
  </si>
  <si>
    <t>GSK211102JLE358</t>
  </si>
  <si>
    <t>GSK211102GOZ940</t>
  </si>
  <si>
    <t>GSK211102DOM213</t>
  </si>
  <si>
    <t>GSK211102NDV872</t>
  </si>
  <si>
    <t>GSK211102OEN973</t>
  </si>
  <si>
    <t>GSK211102HCZ268</t>
  </si>
  <si>
    <t>GSK211102SUC496</t>
  </si>
  <si>
    <t>GSK211102PSE789</t>
  </si>
  <si>
    <t>GSK211102MUI782</t>
  </si>
  <si>
    <t>GSK211102WRT645</t>
  </si>
  <si>
    <t>GSK211102IZX086</t>
  </si>
  <si>
    <t>GSK211102CGO642</t>
  </si>
  <si>
    <t>GSK211102XWL732</t>
  </si>
  <si>
    <t>GSK211102QLN250</t>
  </si>
  <si>
    <t>GSK211102KCO463</t>
  </si>
  <si>
    <t>GSK211102OKG197</t>
  </si>
  <si>
    <t>GSK211102MUX809</t>
  </si>
  <si>
    <t>GSK211102RYV795</t>
  </si>
  <si>
    <t>GSK211102AGI495</t>
  </si>
  <si>
    <t>GSK211102YLN104</t>
  </si>
  <si>
    <t>GSK211102SYB728</t>
  </si>
  <si>
    <t>GSK211102ZKX048</t>
  </si>
  <si>
    <t>GSK211102IZV514</t>
  </si>
  <si>
    <t>GSK211102IEF098</t>
  </si>
  <si>
    <t>GSK211102WUO982</t>
  </si>
  <si>
    <t>GSK211102VRZ359</t>
  </si>
  <si>
    <t>GSK211102KYC241</t>
  </si>
  <si>
    <t>GSK211031TSI163</t>
  </si>
  <si>
    <t>GSK211102HWO597</t>
  </si>
  <si>
    <t>GSK211102EGS194</t>
  </si>
  <si>
    <t>GSK211102ZPW295</t>
  </si>
  <si>
    <t>GSK211102GZX971</t>
  </si>
  <si>
    <t>GSK211102ETQ594</t>
  </si>
  <si>
    <t>GSK211102OSW619</t>
  </si>
  <si>
    <t>GSK211101FNQ237</t>
  </si>
  <si>
    <t>GSK211102CTX231</t>
  </si>
  <si>
    <t>GSK211102WHP756</t>
  </si>
  <si>
    <t>GSK211102CVF087</t>
  </si>
  <si>
    <t>GSK211102AQP456</t>
  </si>
  <si>
    <t>GSK211102AZO496</t>
  </si>
  <si>
    <t>GSK211102PCV917</t>
  </si>
  <si>
    <t>GSK211102XYA319</t>
  </si>
  <si>
    <t>GSK211102DMX469</t>
  </si>
  <si>
    <t>GSK211102REO038</t>
  </si>
  <si>
    <t>GSK211102VMB678</t>
  </si>
  <si>
    <t>GSK211102PCD304</t>
  </si>
  <si>
    <t>DMD/2111/02/WFBX5970</t>
  </si>
  <si>
    <t>GSK211031YKS617</t>
  </si>
  <si>
    <t>GSK211102GMI309</t>
  </si>
  <si>
    <t>GSK211102SVE152</t>
  </si>
  <si>
    <t>GSK211101QPL126</t>
  </si>
  <si>
    <t>GSK211102UEH457</t>
  </si>
  <si>
    <t>GSK211102UGI823</t>
  </si>
  <si>
    <t>DMD/2111/02/PLBY5713</t>
  </si>
  <si>
    <t>GSK211102IAU201</t>
  </si>
  <si>
    <t>11/5/2021 SYARIF MOHARDI</t>
  </si>
  <si>
    <t>DMD/2111/02/LIKQ7342</t>
  </si>
  <si>
    <t>GSK211102BDC378</t>
  </si>
  <si>
    <t>GSK211102OFC016</t>
  </si>
  <si>
    <t>GSK211102KLY052</t>
  </si>
  <si>
    <t>GSK211102SZX354</t>
  </si>
  <si>
    <t>GSK211102MBL583</t>
  </si>
  <si>
    <t>GSK211102XCS597</t>
  </si>
  <si>
    <t>GSK211102CQJ613</t>
  </si>
  <si>
    <t>GSK211102RGO306</t>
  </si>
  <si>
    <t>GSK211102CLW549</t>
  </si>
  <si>
    <t>GSK211101NUL125</t>
  </si>
  <si>
    <t>GSK211102MUG751</t>
  </si>
  <si>
    <t>GSK211102NEP382</t>
  </si>
  <si>
    <t>GSK211102DMI419</t>
  </si>
  <si>
    <t>GSK211102DOZ730</t>
  </si>
  <si>
    <t>GSK211101IGO965</t>
  </si>
  <si>
    <t>GSK211102WDM354</t>
  </si>
  <si>
    <t>GSK211102DKI489</t>
  </si>
  <si>
    <t>GSK211102IRM521</t>
  </si>
  <si>
    <t>GSK211101XYG580</t>
  </si>
  <si>
    <t>GSK211102OHR297</t>
  </si>
  <si>
    <t>GSK211101FSJ051</t>
  </si>
  <si>
    <t>GSK211102VCF432</t>
  </si>
  <si>
    <t>GSK211102ACY497</t>
  </si>
  <si>
    <t>GSK211102BNL763</t>
  </si>
  <si>
    <t>GSK211102TWK240</t>
  </si>
  <si>
    <t>GSK211102HRB106</t>
  </si>
  <si>
    <t>GSK211102WZS593</t>
  </si>
  <si>
    <t>GSK211102LTE572</t>
  </si>
  <si>
    <t>GSK211102EAB413</t>
  </si>
  <si>
    <t>DMD/2111/02/ZTJN8120</t>
  </si>
  <si>
    <t>GSK211102AWP874</t>
  </si>
  <si>
    <t>GSK211102IVD740</t>
  </si>
  <si>
    <t>DMD/2111/03/JOFV6704</t>
  </si>
  <si>
    <t>GSK211103LTQ076</t>
  </si>
  <si>
    <t>GSK211103OWH516</t>
  </si>
  <si>
    <t>GSK211103CXN106</t>
  </si>
  <si>
    <t>GSK211103XBU805</t>
  </si>
  <si>
    <t>GSK211103MUL761</t>
  </si>
  <si>
    <t>GSK211103HUE786</t>
  </si>
  <si>
    <t>GSK211103MSC143</t>
  </si>
  <si>
    <t>GSK211103GXN409</t>
  </si>
  <si>
    <t>GSK211103ASQ594</t>
  </si>
  <si>
    <t>GSK211103SGP567</t>
  </si>
  <si>
    <t>GSK211103TOP459</t>
  </si>
  <si>
    <t>DMD/2111/03/OIBT3407</t>
  </si>
  <si>
    <t>GSK211102OIP723</t>
  </si>
  <si>
    <t>GSK211103QHP152</t>
  </si>
  <si>
    <t>GSK211103KCF069</t>
  </si>
  <si>
    <t>GSK211102VTS250</t>
  </si>
  <si>
    <t>GSK211103FXG123</t>
  </si>
  <si>
    <t>GSK211103ZWM534</t>
  </si>
  <si>
    <t>GSK211103YUA524</t>
  </si>
  <si>
    <t>GSK211102QUD435</t>
  </si>
  <si>
    <t>GSK211103DYF302</t>
  </si>
  <si>
    <t>GSK211103XSJ982</t>
  </si>
  <si>
    <t>GSK211103HBX671</t>
  </si>
  <si>
    <t>GSK211102WEV561</t>
  </si>
  <si>
    <t>GSK211103ISA924</t>
  </si>
  <si>
    <t>GSK211102IOK958</t>
  </si>
  <si>
    <t>GSK211103ROL529</t>
  </si>
  <si>
    <t>GSK211103UAQ106</t>
  </si>
  <si>
    <t>GSK211103TCN512</t>
  </si>
  <si>
    <t>GSK211103PKX029</t>
  </si>
  <si>
    <t>GSK211103AOV276</t>
  </si>
  <si>
    <t>GSK211103YWA056</t>
  </si>
  <si>
    <t>GSK211103NSA026</t>
  </si>
  <si>
    <t>GSK211103TUA708</t>
  </si>
  <si>
    <t>GSK211103MDZ921</t>
  </si>
  <si>
    <t>GSK211103GDA623</t>
  </si>
  <si>
    <t>GSK211102BEG359</t>
  </si>
  <si>
    <t>GSK211103OBJ312</t>
  </si>
  <si>
    <t>GSK211103GNZ948</t>
  </si>
  <si>
    <t>GSK211102HWR982</t>
  </si>
  <si>
    <t>GSK211103SGZ204</t>
  </si>
  <si>
    <t>GSK211103VXC975</t>
  </si>
  <si>
    <t>GSK211103ECJ619</t>
  </si>
  <si>
    <t>GSK211103ZJO810</t>
  </si>
  <si>
    <t>GSK211103VIA048</t>
  </si>
  <si>
    <t>GSK211103KFD925</t>
  </si>
  <si>
    <t>GSK211103REX165</t>
  </si>
  <si>
    <t>GSK211103ITO109</t>
  </si>
  <si>
    <t>GSK211103VKI962</t>
  </si>
  <si>
    <t>GSK211103VQK954</t>
  </si>
  <si>
    <t>GSK211103MFH326</t>
  </si>
  <si>
    <t>GSK211103MPD381</t>
  </si>
  <si>
    <t>GSK211102NGI189</t>
  </si>
  <si>
    <t>GSK211103WYT865</t>
  </si>
  <si>
    <t>GSK211103PAB427</t>
  </si>
  <si>
    <t>GSK211103RMO345</t>
  </si>
  <si>
    <t>GSK211103YOS389</t>
  </si>
  <si>
    <t>GSK211103HFU685</t>
  </si>
  <si>
    <t>GSK211103AEC614</t>
  </si>
  <si>
    <t>GSK211103DCV569</t>
  </si>
  <si>
    <t>GSK211103YFI976</t>
  </si>
  <si>
    <t>GSK211103YQB026</t>
  </si>
  <si>
    <t>GSK211103CIM027</t>
  </si>
  <si>
    <t>GSK211103EFZ845</t>
  </si>
  <si>
    <t>GSK211103FNV021</t>
  </si>
  <si>
    <t>GSK211102SUH238</t>
  </si>
  <si>
    <t>GSK211103NIO267</t>
  </si>
  <si>
    <t>GSK211103LUQ203</t>
  </si>
  <si>
    <t>GSK211103RHP298</t>
  </si>
  <si>
    <t>GSK211103HOA146</t>
  </si>
  <si>
    <t>GSK211103FWH593</t>
  </si>
  <si>
    <t>GSK211103EBX951</t>
  </si>
  <si>
    <t>GSK211103HLO873</t>
  </si>
  <si>
    <t>GSK211103SRZ467</t>
  </si>
  <si>
    <t>GSK211103OXH896</t>
  </si>
  <si>
    <t>GSK211103RHT630</t>
  </si>
  <si>
    <t>GSK211103GNJ249</t>
  </si>
  <si>
    <t>GSK211103GTE825</t>
  </si>
  <si>
    <t>GSK211103ALS602</t>
  </si>
  <si>
    <t>DMD/2111/03/BKTU4269</t>
  </si>
  <si>
    <t>GSK211103WMJ386</t>
  </si>
  <si>
    <t>GSK211103XKF259</t>
  </si>
  <si>
    <t>GSK211103NUB437</t>
  </si>
  <si>
    <t>GSK211103KFH547</t>
  </si>
  <si>
    <t>GSK211103KQV732</t>
  </si>
  <si>
    <t>GSK211103ISR406</t>
  </si>
  <si>
    <t>KM FAJAR BAHARI V</t>
  </si>
  <si>
    <t>11/8/2021 SYARIF MOHARDI</t>
  </si>
  <si>
    <t>DMD/2111/03/RXBP0346</t>
  </si>
  <si>
    <t>GSK211103OAZ751</t>
  </si>
  <si>
    <t>GSK211103SNY792</t>
  </si>
  <si>
    <t>GSK211103QXG280</t>
  </si>
  <si>
    <t>GSK211103OFP680</t>
  </si>
  <si>
    <t>GSK211103FIE735</t>
  </si>
  <si>
    <t>GSK211101USG349</t>
  </si>
  <si>
    <t>GSK211103UGN869</t>
  </si>
  <si>
    <t>GSK211103CAS843</t>
  </si>
  <si>
    <t>GSK211103KMG138</t>
  </si>
  <si>
    <t>GSK211103EZA041</t>
  </si>
  <si>
    <t>GSK211102HLJ674</t>
  </si>
  <si>
    <t>GSK211103CKX107</t>
  </si>
  <si>
    <t>GSK211103KAF085</t>
  </si>
  <si>
    <t>GSK211103HGL145</t>
  </si>
  <si>
    <t>GSK211103TNE801</t>
  </si>
  <si>
    <t>GSK211102ILP165</t>
  </si>
  <si>
    <t>GSK211103YQA965</t>
  </si>
  <si>
    <t>GSK211103HPL210</t>
  </si>
  <si>
    <t>GSK211103PYS738</t>
  </si>
  <si>
    <t>GSK211103DIR079</t>
  </si>
  <si>
    <t>GSK211102REH560</t>
  </si>
  <si>
    <t>GSK211103IOH091</t>
  </si>
  <si>
    <t>GSK211103KHY574</t>
  </si>
  <si>
    <t>GSK211103ADC129</t>
  </si>
  <si>
    <t>GSK211103VFI152</t>
  </si>
  <si>
    <t>GSK211103DLA691</t>
  </si>
  <si>
    <t>GSK211103ZCT638</t>
  </si>
  <si>
    <t>GSK211102UXP908</t>
  </si>
  <si>
    <t>GSK211103NBC685</t>
  </si>
  <si>
    <t>GSK211103EGT183</t>
  </si>
  <si>
    <t>GSK211103BOK183</t>
  </si>
  <si>
    <t>GSK211102MHG528</t>
  </si>
  <si>
    <t>GSK211103DBL624</t>
  </si>
  <si>
    <t>GSK211103MOT296</t>
  </si>
  <si>
    <t>GSK211102HSD347</t>
  </si>
  <si>
    <t>GSK211103TXW063</t>
  </si>
  <si>
    <t>GSK211103MUW981</t>
  </si>
  <si>
    <t>GSK211103IUB192</t>
  </si>
  <si>
    <t>GSK211103PLG248</t>
  </si>
  <si>
    <t>GSK211103WRD527</t>
  </si>
  <si>
    <t>GSK211103BCI729</t>
  </si>
  <si>
    <t>GSK211103TXE659</t>
  </si>
  <si>
    <t>GSK211103JXW849</t>
  </si>
  <si>
    <t>GSK211103RIK384</t>
  </si>
  <si>
    <t>GSK211103BTW365</t>
  </si>
  <si>
    <t>GSK211103OJS936</t>
  </si>
  <si>
    <t>GSK211103LXJ940</t>
  </si>
  <si>
    <t>GSK211103VBT586</t>
  </si>
  <si>
    <t>GSK211103FBH910</t>
  </si>
  <si>
    <t>GSK211102LNQ210</t>
  </si>
  <si>
    <t>GSK211103IYK374</t>
  </si>
  <si>
    <t>GSK211103HYU514</t>
  </si>
  <si>
    <t>GSK211103XGO692</t>
  </si>
  <si>
    <t>GSK211103LXA860</t>
  </si>
  <si>
    <t>GSK211103SXN157</t>
  </si>
  <si>
    <t>GSK211103IUH039</t>
  </si>
  <si>
    <t>GSK211103CRX192</t>
  </si>
  <si>
    <t>GSK211103UZC149</t>
  </si>
  <si>
    <t>GSK211103JNC412</t>
  </si>
  <si>
    <t>GSK211103TXN492</t>
  </si>
  <si>
    <t>GSK211102YRT834</t>
  </si>
  <si>
    <t>GSK211103EKF042</t>
  </si>
  <si>
    <t>GSK211103GOU836</t>
  </si>
  <si>
    <t>GSK211103VOK130</t>
  </si>
  <si>
    <t>GSK211103GTU652</t>
  </si>
  <si>
    <t>GSK211103BFI046</t>
  </si>
  <si>
    <t>GSK211103RCI896</t>
  </si>
  <si>
    <t>GSK211103ZIN137</t>
  </si>
  <si>
    <t>GSK211102CKL472</t>
  </si>
  <si>
    <t>GSK211103HFV245</t>
  </si>
  <si>
    <t>GSK211103NBD786</t>
  </si>
  <si>
    <t>GSK211103DUV157</t>
  </si>
  <si>
    <t>GSK211103OIM614</t>
  </si>
  <si>
    <t>GSK211103OTY365</t>
  </si>
  <si>
    <t>GSK211102PEX064</t>
  </si>
  <si>
    <t>GSK211103HBD658</t>
  </si>
  <si>
    <t>GSK211103VWU830</t>
  </si>
  <si>
    <t>GSK211103IZR351</t>
  </si>
  <si>
    <t>GSK211103ZIC479</t>
  </si>
  <si>
    <t>GSK211102MLK420</t>
  </si>
  <si>
    <t>GSK211103OLY592</t>
  </si>
  <si>
    <t>GSK211103SLK423</t>
  </si>
  <si>
    <t>GSK211103XPM465</t>
  </si>
  <si>
    <t>GSK211103MXG928</t>
  </si>
  <si>
    <t>GSK211103FNE257</t>
  </si>
  <si>
    <t>GSK211103NTR691</t>
  </si>
  <si>
    <t>GSK211103TIX428</t>
  </si>
  <si>
    <t>GSK211103DIA639</t>
  </si>
  <si>
    <t>GSK211103TXL827</t>
  </si>
  <si>
    <t>GSK211103WZT207</t>
  </si>
  <si>
    <t>GSK211103JDL591</t>
  </si>
  <si>
    <t>GSK211103USD132</t>
  </si>
  <si>
    <t>GSK211103VZO429</t>
  </si>
  <si>
    <t>GSK211103URM264</t>
  </si>
  <si>
    <t>GSK211103GZI932</t>
  </si>
  <si>
    <t>GSK211103HOG046</t>
  </si>
  <si>
    <t>GSK211103RMO379</t>
  </si>
  <si>
    <t>GSK211103QTF158</t>
  </si>
  <si>
    <t>GSK211103LMJ523</t>
  </si>
  <si>
    <t>GSK211103SIB567</t>
  </si>
  <si>
    <t>GSK211103XSK561</t>
  </si>
  <si>
    <t>GSK211103JEN276</t>
  </si>
  <si>
    <t>GSK211102USZ916</t>
  </si>
  <si>
    <t>GSK211103OKW203</t>
  </si>
  <si>
    <t>GSK211103IGC715</t>
  </si>
  <si>
    <t>GSK211103DFL918</t>
  </si>
  <si>
    <t>GSK211103JHQ764</t>
  </si>
  <si>
    <t>GSK211102SRE183</t>
  </si>
  <si>
    <t>GSK211103QZS895</t>
  </si>
  <si>
    <t>GSK211103YPO049</t>
  </si>
  <si>
    <t>GSK211103AUS980</t>
  </si>
  <si>
    <t>GSK211103DCQ029</t>
  </si>
  <si>
    <t>GSK211103LMN390</t>
  </si>
  <si>
    <t>GSK211102HDU198</t>
  </si>
  <si>
    <t>GSK211103KTW930</t>
  </si>
  <si>
    <t>GSK211103RIK284</t>
  </si>
  <si>
    <t>GSK211103JTS284</t>
  </si>
  <si>
    <t>GSK211103FYW498</t>
  </si>
  <si>
    <t>GSK211103BUQ031</t>
  </si>
  <si>
    <t>GSK211102VXB598</t>
  </si>
  <si>
    <t>GSK211103PYE320</t>
  </si>
  <si>
    <t>GSK211103SWU245</t>
  </si>
  <si>
    <t>GSK211103BDR621</t>
  </si>
  <si>
    <t>GSK211103DIC820</t>
  </si>
  <si>
    <t>GSK211103KFZ386</t>
  </si>
  <si>
    <t>GSK211103JSM867</t>
  </si>
  <si>
    <t>GSK211103PZX609</t>
  </si>
  <si>
    <t>GSK211103BQO748</t>
  </si>
  <si>
    <t>GSK211103VAK462</t>
  </si>
  <si>
    <t>GSK211103SAV690</t>
  </si>
  <si>
    <t>GSK211103PRD705</t>
  </si>
  <si>
    <t>GSK211101USY234</t>
  </si>
  <si>
    <t>GSK211103VKP401</t>
  </si>
  <si>
    <t>GSK211103HSR086</t>
  </si>
  <si>
    <t>GSK211103EPC930</t>
  </si>
  <si>
    <t>GSK211103CRD981</t>
  </si>
  <si>
    <t>GSK211103RFC754</t>
  </si>
  <si>
    <t>GSK211103YKG705</t>
  </si>
  <si>
    <t>GSK211103MZN978</t>
  </si>
  <si>
    <t>GSK211103SBA408</t>
  </si>
  <si>
    <t>GSK211103UFV450</t>
  </si>
  <si>
    <t>GSK211103FXG345</t>
  </si>
  <si>
    <t>GSK211103XNU685</t>
  </si>
  <si>
    <t>GSK211103AQJ716</t>
  </si>
  <si>
    <t>GSK211103NFY195</t>
  </si>
  <si>
    <t>GSK211103YMN871</t>
  </si>
  <si>
    <t>GSK211101OJQ376</t>
  </si>
  <si>
    <t>GSK211103VIS897</t>
  </si>
  <si>
    <t>GSK211103XNP271</t>
  </si>
  <si>
    <t>GSK211103VWH351</t>
  </si>
  <si>
    <t>GSK211103PAE214</t>
  </si>
  <si>
    <t>GSK211103CYR604</t>
  </si>
  <si>
    <t>GSK211103ODJ746</t>
  </si>
  <si>
    <t>GSK211103RFA381</t>
  </si>
  <si>
    <t>GSK211103KVW173</t>
  </si>
  <si>
    <t>GSK211103KQW408</t>
  </si>
  <si>
    <t>GSK211103LUT176</t>
  </si>
  <si>
    <t>GSK211103VRN631</t>
  </si>
  <si>
    <t>GSK211103CVJ586</t>
  </si>
  <si>
    <t>GSK211103YJA536</t>
  </si>
  <si>
    <t>GSK211103KUM103</t>
  </si>
  <si>
    <t>GSK211103CBM920</t>
  </si>
  <si>
    <t>GSK211103AZL308</t>
  </si>
  <si>
    <t>GSK211103XHE861</t>
  </si>
  <si>
    <t>GSK211103FWM563</t>
  </si>
  <si>
    <t>GSK211103JZK186</t>
  </si>
  <si>
    <t>GSK211103TYH307</t>
  </si>
  <si>
    <t>GSK211103LVI658</t>
  </si>
  <si>
    <t>GSK211103HLV516</t>
  </si>
  <si>
    <t>GSK211103VHY764</t>
  </si>
  <si>
    <t>GSK211103ZRH021</t>
  </si>
  <si>
    <t>GSK211103SNQ156</t>
  </si>
  <si>
    <t>GSK211103POY584</t>
  </si>
  <si>
    <t>GSK211103QLK416</t>
  </si>
  <si>
    <t>GSK211103WNJ530</t>
  </si>
  <si>
    <t>GSK211103EMP468</t>
  </si>
  <si>
    <t>GSK211103PJW875</t>
  </si>
  <si>
    <t>GSK211103QAL940</t>
  </si>
  <si>
    <t>GSK211103BAE796</t>
  </si>
  <si>
    <t>GSK211102DME758</t>
  </si>
  <si>
    <t>DMD/2111/03/ULVY4936</t>
  </si>
  <si>
    <t>GSK211103GKN021</t>
  </si>
  <si>
    <t>GSK211103JNH487</t>
  </si>
  <si>
    <t>GSK211102CVT348</t>
  </si>
  <si>
    <t>GSK211103BAH957</t>
  </si>
  <si>
    <t>GSK211103AQN853</t>
  </si>
  <si>
    <t>GSK211103QUT659</t>
  </si>
  <si>
    <t>GSK211103FQS547</t>
  </si>
  <si>
    <t>GSK211101DPA573</t>
  </si>
  <si>
    <t>DMD/2111/03/OGCH8931</t>
  </si>
  <si>
    <t>GSK211103GME312</t>
  </si>
  <si>
    <t>GSK211103BLX726</t>
  </si>
  <si>
    <t>GSK211103CNA476</t>
  </si>
  <si>
    <t>DMD/2111/03/RAXT2074</t>
  </si>
  <si>
    <t>GSK211103NLF026</t>
  </si>
  <si>
    <t>GSK211103XNK583</t>
  </si>
  <si>
    <t>DMD/2111/04/EQAJ1894</t>
  </si>
  <si>
    <t>GSK211104LBW479</t>
  </si>
  <si>
    <t>DMD/2111/04/IUPV8192</t>
  </si>
  <si>
    <t>GSK211104ATU239</t>
  </si>
  <si>
    <t>GSK211104HVM590</t>
  </si>
  <si>
    <t>GSK211104WOM694</t>
  </si>
  <si>
    <t>GSK211104PMS095</t>
  </si>
  <si>
    <t>GSK211104INY542</t>
  </si>
  <si>
    <t>GSK211104DBP561</t>
  </si>
  <si>
    <t>GSK211104BJS045</t>
  </si>
  <si>
    <t>GSK211104BSJ842</t>
  </si>
  <si>
    <t>GSK211104BYN043</t>
  </si>
  <si>
    <t>GSK211104EBH958</t>
  </si>
  <si>
    <t>GSK211104GRF794</t>
  </si>
  <si>
    <t>GSK211104RAU935</t>
  </si>
  <si>
    <t>DMD/2111/04/YALM5036</t>
  </si>
  <si>
    <t>GSK211104LYG297</t>
  </si>
  <si>
    <t>GSK211104MSH783</t>
  </si>
  <si>
    <t>GSK211104KCX481</t>
  </si>
  <si>
    <t>GSK211104ZBE748</t>
  </si>
  <si>
    <t>GSK211104ANP691</t>
  </si>
  <si>
    <t>GSK211104FSG607</t>
  </si>
  <si>
    <t>GSK211104ENC364</t>
  </si>
  <si>
    <t>GSK211104WIB389</t>
  </si>
  <si>
    <t>GSK211104VOY659</t>
  </si>
  <si>
    <t>GSK211104OSI458</t>
  </si>
  <si>
    <t>GSK211104BMF759</t>
  </si>
  <si>
    <t>GSK211104IVB806</t>
  </si>
  <si>
    <t>GSK211104GAJ925</t>
  </si>
  <si>
    <t>GSK211104MHO983</t>
  </si>
  <si>
    <t>GSK211104LZA736</t>
  </si>
  <si>
    <t>GSK211104XKD105</t>
  </si>
  <si>
    <t>GSK211104LEV924</t>
  </si>
  <si>
    <t>GSK211104TMN568</t>
  </si>
  <si>
    <t>GSK211104CTQ805</t>
  </si>
  <si>
    <t>GSK211104EHI823</t>
  </si>
  <si>
    <t>GSK211104XAW516</t>
  </si>
  <si>
    <t>GSK211104ATJ640</t>
  </si>
  <si>
    <t>GSK211104QEA370</t>
  </si>
  <si>
    <t>GSK211104ZRU947</t>
  </si>
  <si>
    <t>GSK211104DGK520</t>
  </si>
  <si>
    <t>GSK211104TZS905</t>
  </si>
  <si>
    <t>GSK211104AMJ932</t>
  </si>
  <si>
    <t>GSK211103UBV197</t>
  </si>
  <si>
    <t>GSK211104ZBC275</t>
  </si>
  <si>
    <t>GSK211104ZWG163</t>
  </si>
  <si>
    <t>GSK211104ZER634</t>
  </si>
  <si>
    <t>GSK211103LCP847</t>
  </si>
  <si>
    <t>GSK211104BJC782</t>
  </si>
  <si>
    <t>GSK211104HFB732</t>
  </si>
  <si>
    <t>GSK211104MLA086</t>
  </si>
  <si>
    <t>GSK211103HBV120</t>
  </si>
  <si>
    <t>GSK211104PSQ403</t>
  </si>
  <si>
    <t>GSK211104FBQ685</t>
  </si>
  <si>
    <t>GSK211104CZG705</t>
  </si>
  <si>
    <t>GSK211104HLC867</t>
  </si>
  <si>
    <t>GSK211104KFW147</t>
  </si>
  <si>
    <t>GSK211103DFT634</t>
  </si>
  <si>
    <t>GSK211104USP067</t>
  </si>
  <si>
    <t>GSK211104XON358</t>
  </si>
  <si>
    <t>GSK211104TJZ518</t>
  </si>
  <si>
    <t>GSK211104PBO149</t>
  </si>
  <si>
    <t>GSK211104UTI325</t>
  </si>
  <si>
    <t>GSK211104QGW037</t>
  </si>
  <si>
    <t>GSK211104PLV514</t>
  </si>
  <si>
    <t>GSK211104ODK463</t>
  </si>
  <si>
    <t>GSK211104RVD813</t>
  </si>
  <si>
    <t>DMD/2111/04/VNOQ3149</t>
  </si>
  <si>
    <t>GSK211104OCM438</t>
  </si>
  <si>
    <t>GSK211104TCQ372</t>
  </si>
  <si>
    <t>GSK211104HFG374</t>
  </si>
  <si>
    <t>DMD/2111/04/EGYI5962</t>
  </si>
  <si>
    <t>GSK211104ZMO160</t>
  </si>
  <si>
    <t>GSK211104ANP869</t>
  </si>
  <si>
    <t>GSK211104RPF798</t>
  </si>
  <si>
    <t>GSK211103DQP596</t>
  </si>
  <si>
    <t>GSK211102KAG790</t>
  </si>
  <si>
    <t>GSK211104BFH147</t>
  </si>
  <si>
    <t>GSK211104WRY970</t>
  </si>
  <si>
    <t>GSK211104BDY590</t>
  </si>
  <si>
    <t>GSK211104CWV214</t>
  </si>
  <si>
    <t>GSK211104TDN310</t>
  </si>
  <si>
    <t>GSK211103LRW425</t>
  </si>
  <si>
    <t>GSK211104XJQ079</t>
  </si>
  <si>
    <t>GSK211104OLV937</t>
  </si>
  <si>
    <t>GSK211104JUN473</t>
  </si>
  <si>
    <t>GSK211104NPA903</t>
  </si>
  <si>
    <t>GSK211104SVD239</t>
  </si>
  <si>
    <t>GSK211104CAT346</t>
  </si>
  <si>
    <t>GSK211104OWA384</t>
  </si>
  <si>
    <t>GSK211102MLE913</t>
  </si>
  <si>
    <t>GSK211103WJV034</t>
  </si>
  <si>
    <t>GSK211104MOT984</t>
  </si>
  <si>
    <t>GSK211104OXE425</t>
  </si>
  <si>
    <t>GSK211104BPY870</t>
  </si>
  <si>
    <t>GSK211104BKR853</t>
  </si>
  <si>
    <t>GSK211104JBN284</t>
  </si>
  <si>
    <t>GSK211104OJB840</t>
  </si>
  <si>
    <t>GSK211104FGU952</t>
  </si>
  <si>
    <t>GSK211104LQY367</t>
  </si>
  <si>
    <t>GSK211104VIM584</t>
  </si>
  <si>
    <t>GSK211104NKF278</t>
  </si>
  <si>
    <t>GSK211104IEV541</t>
  </si>
  <si>
    <t>GSK211104HGU064</t>
  </si>
  <si>
    <t>GSK211104NBR104</t>
  </si>
  <si>
    <t>GSK211104ACN348</t>
  </si>
  <si>
    <t>GSK211104UPY801</t>
  </si>
  <si>
    <t>GSK211102DKE059</t>
  </si>
  <si>
    <t>GSK211104CMV705</t>
  </si>
  <si>
    <t>GSK211104LME507</t>
  </si>
  <si>
    <t>GSK211104XFQ168</t>
  </si>
  <si>
    <t>GSK211104MUF294</t>
  </si>
  <si>
    <t>GSK211104PFZ650</t>
  </si>
  <si>
    <t>GSK211104TMW425</t>
  </si>
  <si>
    <t>GSK211103WVJ206</t>
  </si>
  <si>
    <t>GSK211103AUD359</t>
  </si>
  <si>
    <t>GSK211104CQG514</t>
  </si>
  <si>
    <t>GSK211104RZL325</t>
  </si>
  <si>
    <t>GSK211104JBA518</t>
  </si>
  <si>
    <t>GSK211104TEI154</t>
  </si>
  <si>
    <t>GSK211104YLX825</t>
  </si>
  <si>
    <t>GSK211104JPF879</t>
  </si>
  <si>
    <t>GSK211102ZKU397</t>
  </si>
  <si>
    <t>GSK211104GZO162</t>
  </si>
  <si>
    <t>GSK211104OHL871</t>
  </si>
  <si>
    <t>GSK211104EVB916</t>
  </si>
  <si>
    <t>GSK211103AKQ784</t>
  </si>
  <si>
    <t>GSK211104TMO802</t>
  </si>
  <si>
    <t>GSK211104HNL351</t>
  </si>
  <si>
    <t>GSK211104IRA910</t>
  </si>
  <si>
    <t>GSK211103NJW498</t>
  </si>
  <si>
    <t>GSK211104HBK249</t>
  </si>
  <si>
    <t>GSK211104ARY806</t>
  </si>
  <si>
    <t>GSK211104JRX027</t>
  </si>
  <si>
    <t>GSK211103YLV073</t>
  </si>
  <si>
    <t>GSK211104FHW340</t>
  </si>
  <si>
    <t>GSK211103CFV635</t>
  </si>
  <si>
    <t>GSK211103FBR568</t>
  </si>
  <si>
    <t>GSK211102DYI347</t>
  </si>
  <si>
    <t>GSK211104AWE865</t>
  </si>
  <si>
    <t>GSK211103QRJ394</t>
  </si>
  <si>
    <t>GSK211104HQW915</t>
  </si>
  <si>
    <t>GSK211104AFR027</t>
  </si>
  <si>
    <t>GSK211104SME374</t>
  </si>
  <si>
    <t>GSK211104JWN467</t>
  </si>
  <si>
    <t>GSK211104SAP605</t>
  </si>
  <si>
    <t>GSK211104GUS593</t>
  </si>
  <si>
    <t>GSK211104PQS967</t>
  </si>
  <si>
    <t>GSK211104HAT739</t>
  </si>
  <si>
    <t>GSK211104QYN306</t>
  </si>
  <si>
    <t>GSK211104HJO204</t>
  </si>
  <si>
    <t>GSK211104FQA908</t>
  </si>
  <si>
    <t>GSK211104DVR648</t>
  </si>
  <si>
    <t>GSK211104YCA405</t>
  </si>
  <si>
    <t>GSK211104BZR046</t>
  </si>
  <si>
    <t>GSK211104WRT256</t>
  </si>
  <si>
    <t>GSK211104UCP865</t>
  </si>
  <si>
    <t>GSK211104YEQ213</t>
  </si>
  <si>
    <t>GSK211104UPA014</t>
  </si>
  <si>
    <t>GSK211104SHQ584</t>
  </si>
  <si>
    <t>GSK211104QWH794</t>
  </si>
  <si>
    <t>GSK211104GAR305</t>
  </si>
  <si>
    <t>GSK211104ELA154</t>
  </si>
  <si>
    <t>GSK211104NGF138</t>
  </si>
  <si>
    <t>GSK211104FYW432</t>
  </si>
  <si>
    <t>GSK211104CQG907</t>
  </si>
  <si>
    <t>GSK211104XHK507</t>
  </si>
  <si>
    <t>GSK211104RYC154</t>
  </si>
  <si>
    <t>GSK211104VYH159</t>
  </si>
  <si>
    <t>GSK211104DZW294</t>
  </si>
  <si>
    <t>GSK211104DWZ671</t>
  </si>
  <si>
    <t>GSK211104CLG943</t>
  </si>
  <si>
    <t>GSK211103AHX428</t>
  </si>
  <si>
    <t>GSK211104BZA469</t>
  </si>
  <si>
    <t>GSK211104DZJ048</t>
  </si>
  <si>
    <t>GSK211104VGU561</t>
  </si>
  <si>
    <t>GSK211104IAF716</t>
  </si>
  <si>
    <t>GSK211104USK471</t>
  </si>
  <si>
    <t>GSK211104YZH526</t>
  </si>
  <si>
    <t>GSK211104PRD479</t>
  </si>
  <si>
    <t>GSK211104XCR052</t>
  </si>
  <si>
    <t>GSK211104WRF580</t>
  </si>
  <si>
    <t>GSK211104KZD209</t>
  </si>
  <si>
    <t>GSK211103QFH713</t>
  </si>
  <si>
    <t>GSK211104WJZ635</t>
  </si>
  <si>
    <t>GSK211104MAF607</t>
  </si>
  <si>
    <t>GSK211104ZNL798</t>
  </si>
  <si>
    <t>GSK211104HID041</t>
  </si>
  <si>
    <t>GSK211104RBE508</t>
  </si>
  <si>
    <t>GSK211104ZQA537</t>
  </si>
  <si>
    <t>GSK211104ZMW871</t>
  </si>
  <si>
    <t>GSK211104FDC190</t>
  </si>
  <si>
    <t>GSK211104RUG036</t>
  </si>
  <si>
    <t>GSK211104OVC468</t>
  </si>
  <si>
    <t>GSK211104MAF953</t>
  </si>
  <si>
    <t>GSK211104UCG623</t>
  </si>
  <si>
    <t>GSK211104RKP905</t>
  </si>
  <si>
    <t>GSK211104OYD037</t>
  </si>
  <si>
    <t>GSK211104UDS941</t>
  </si>
  <si>
    <t>GSK211104HFM408</t>
  </si>
  <si>
    <t>GSK211104SHA065</t>
  </si>
  <si>
    <t>GSK211104LMY062</t>
  </si>
  <si>
    <t>GSK211104BCA627</t>
  </si>
  <si>
    <t>GSK211104QUE473</t>
  </si>
  <si>
    <t>GSK211104BMS162</t>
  </si>
  <si>
    <t>GSK211104QCW827</t>
  </si>
  <si>
    <t>GSK211104UPV298</t>
  </si>
  <si>
    <t>GSK211104YSX697</t>
  </si>
  <si>
    <t>GSK211104LGA078</t>
  </si>
  <si>
    <t>GSK211103CFW573</t>
  </si>
  <si>
    <t>GSK211104YSL257</t>
  </si>
  <si>
    <t>GSK211104EBN025</t>
  </si>
  <si>
    <t>GSK211104PMD387</t>
  </si>
  <si>
    <t>GSK211104HZG354</t>
  </si>
  <si>
    <t>GSK211104DHV085</t>
  </si>
  <si>
    <t>GSK211104EIA483</t>
  </si>
  <si>
    <t>GSK211104CGQ702</t>
  </si>
  <si>
    <t>GSK211104SMI268</t>
  </si>
  <si>
    <t>GSK211104ZXJ203</t>
  </si>
  <si>
    <t>GSK211104THS016</t>
  </si>
  <si>
    <t>GSK211104OFG609</t>
  </si>
  <si>
    <t>GSK211104IGU320</t>
  </si>
  <si>
    <t>GSK211104OEU640</t>
  </si>
  <si>
    <t>GSK211104VDR845</t>
  </si>
  <si>
    <t>GSK211104FPE894</t>
  </si>
  <si>
    <t>GSK211104SVB952</t>
  </si>
  <si>
    <t>GSK211104UQC789</t>
  </si>
  <si>
    <t>GSK211104BWI708</t>
  </si>
  <si>
    <t>GSK211104VYJ612</t>
  </si>
  <si>
    <t>GSK211104WBR407</t>
  </si>
  <si>
    <t>GSK211104NVY187</t>
  </si>
  <si>
    <t>GSK211104MJV124</t>
  </si>
  <si>
    <t>GSK211104YTH709</t>
  </si>
  <si>
    <t>GSK211104OUA095</t>
  </si>
  <si>
    <t>DMD/2111/04/RWCN6395</t>
  </si>
  <si>
    <t>GSK211104OGM632</t>
  </si>
  <si>
    <t>GSK211102ECP301</t>
  </si>
  <si>
    <t>GSK211103WBV058</t>
  </si>
  <si>
    <t>GSK211104IYG963</t>
  </si>
  <si>
    <t>GSK211103ZGV106</t>
  </si>
  <si>
    <t>GSK211104PQO256</t>
  </si>
  <si>
    <t>GSK211103PUB385</t>
  </si>
  <si>
    <t>GSK211104AUO976</t>
  </si>
  <si>
    <t>GSK211103RCT497</t>
  </si>
  <si>
    <t>GSK211103EAF816</t>
  </si>
  <si>
    <t>DMD/2111/04/CVWD2687</t>
  </si>
  <si>
    <t>GSK211104NZR842</t>
  </si>
  <si>
    <t>GSK211104JWB728</t>
  </si>
  <si>
    <t>GSK211103XWH612</t>
  </si>
  <si>
    <t>GSK211104WPQ650</t>
  </si>
  <si>
    <t>GSK211103INJ419</t>
  </si>
  <si>
    <t>GSK211103ZMC612</t>
  </si>
  <si>
    <t>GSK211104YRG706</t>
  </si>
  <si>
    <t>GSK211103EHL914</t>
  </si>
  <si>
    <t>GSK211103RBL178</t>
  </si>
  <si>
    <t>GSK211104NPG472</t>
  </si>
  <si>
    <t>GSK211104SEG561</t>
  </si>
  <si>
    <t>GSK211104KLA764</t>
  </si>
  <si>
    <t>GSK211104UIG563</t>
  </si>
  <si>
    <t>GSK211104YJR821</t>
  </si>
  <si>
    <t>GSK211103GHC057</t>
  </si>
  <si>
    <t>GSK211104KDY360</t>
  </si>
  <si>
    <t>GSK211104CRP574</t>
  </si>
  <si>
    <t>GSK211104XVG875</t>
  </si>
  <si>
    <t>GSK211104FZE605</t>
  </si>
  <si>
    <t>GSK211104QTF720</t>
  </si>
  <si>
    <t>DMD/2111/05/HDPL4086</t>
  </si>
  <si>
    <t>GSK211105OXR309</t>
  </si>
  <si>
    <t>GSK211105NZI284</t>
  </si>
  <si>
    <t>GSK211105JAD480</t>
  </si>
  <si>
    <t>GSK211105QVY658</t>
  </si>
  <si>
    <t>GSK211105HFT701</t>
  </si>
  <si>
    <t>GSK211105RSC283</t>
  </si>
  <si>
    <t>GSK211105SBI789</t>
  </si>
  <si>
    <t>GSK211105ORP824</t>
  </si>
  <si>
    <t>GSK211105VMR361</t>
  </si>
  <si>
    <t>GSK211105OUW806</t>
  </si>
  <si>
    <t>GSK211105KLP381</t>
  </si>
  <si>
    <t>GSK211105ZFI081</t>
  </si>
  <si>
    <t>GSK211105NVR561</t>
  </si>
  <si>
    <t>GSK211105OYX143</t>
  </si>
  <si>
    <t>GSK211105UKA167</t>
  </si>
  <si>
    <t>GSK211105FRB589</t>
  </si>
  <si>
    <t>GSK211105WHJ730</t>
  </si>
  <si>
    <t>GSK211105URX319</t>
  </si>
  <si>
    <t>GSK211105EOB971</t>
  </si>
  <si>
    <t>GSK211105OCF937</t>
  </si>
  <si>
    <t>GSK211105RVH617</t>
  </si>
  <si>
    <t>GSK211105CNH349</t>
  </si>
  <si>
    <t>GSK211105DWX204</t>
  </si>
  <si>
    <t>GSK211105AKF386</t>
  </si>
  <si>
    <t>GSK211105AOM546</t>
  </si>
  <si>
    <t>GSK211105NVK549</t>
  </si>
  <si>
    <t>GSK211105FGO528</t>
  </si>
  <si>
    <t>GSK211105TVB928</t>
  </si>
  <si>
    <t>GSK211105PIW568</t>
  </si>
  <si>
    <t>GSK211105JUQ671</t>
  </si>
  <si>
    <t>GSK211105CLB201</t>
  </si>
  <si>
    <t>GSK211105VMB382</t>
  </si>
  <si>
    <t>GSK211105ORK205</t>
  </si>
  <si>
    <t>GSK211104TJO456</t>
  </si>
  <si>
    <t>GSK211105SGP469</t>
  </si>
  <si>
    <t>GSK211105OPN419</t>
  </si>
  <si>
    <t>GSK211105EXY759</t>
  </si>
  <si>
    <t>GSK211105OAH137</t>
  </si>
  <si>
    <t>GSK211105QGN725</t>
  </si>
  <si>
    <t>GSK211105MEX915</t>
  </si>
  <si>
    <t>GSK211105XMS857</t>
  </si>
  <si>
    <t>GSK211105KFR982</t>
  </si>
  <si>
    <t>GSK211105MEH657</t>
  </si>
  <si>
    <t>GSK211105QMJ836</t>
  </si>
  <si>
    <t>GSK211104FGE290</t>
  </si>
  <si>
    <t>GSK211105OEZ423</t>
  </si>
  <si>
    <t>GSK211105GRZ132</t>
  </si>
  <si>
    <t>GSK211105EPR584</t>
  </si>
  <si>
    <t>GSK211105SRP739</t>
  </si>
  <si>
    <t>GSK211104YCZ246</t>
  </si>
  <si>
    <t>GSK211105CAP496</t>
  </si>
  <si>
    <t>GSK211105UBQ193</t>
  </si>
  <si>
    <t>GSK211105QTI085</t>
  </si>
  <si>
    <t>GSK211105IYX938</t>
  </si>
  <si>
    <t>GSK211104UEL462</t>
  </si>
  <si>
    <t>GSK211105JGB807</t>
  </si>
  <si>
    <t>GSK211105PJV291</t>
  </si>
  <si>
    <t>GSK211104YGB620</t>
  </si>
  <si>
    <t>GSK211105BYS185</t>
  </si>
  <si>
    <t>GSK211105GHX967</t>
  </si>
  <si>
    <t>GSK211105RIM634</t>
  </si>
  <si>
    <t>GSK211105ICZ592</t>
  </si>
  <si>
    <t>GSK211104XNB723</t>
  </si>
  <si>
    <t>GSK211105BKW521</t>
  </si>
  <si>
    <t>GSK211105LAD475</t>
  </si>
  <si>
    <t>GSK211105GFJ291</t>
  </si>
  <si>
    <t>GSK211105YBH123</t>
  </si>
  <si>
    <t>GSK211104ZKP695</t>
  </si>
  <si>
    <t>GSK211105PEG450</t>
  </si>
  <si>
    <t>GSK211105QVL691</t>
  </si>
  <si>
    <t>DMD/2111/05/PROF3619</t>
  </si>
  <si>
    <t>GSK211105ADQ529</t>
  </si>
  <si>
    <t>GSK211105KYB637</t>
  </si>
  <si>
    <t>GSK211105OZE960</t>
  </si>
  <si>
    <t>DMD/2111/05/QGNO1078</t>
  </si>
  <si>
    <t>GSK211105PFU349</t>
  </si>
  <si>
    <t>GSK211105OAH289</t>
  </si>
  <si>
    <t>GSK211105EBC980</t>
  </si>
  <si>
    <t>GSK211105ALI695</t>
  </si>
  <si>
    <t>GSK211105LCX986</t>
  </si>
  <si>
    <t>GSK211105IAB524</t>
  </si>
  <si>
    <t>GSK211105OXR258</t>
  </si>
  <si>
    <t>GSK211105WJS216</t>
  </si>
  <si>
    <t>GSK211105ECK903</t>
  </si>
  <si>
    <t>GSK211105LZA890</t>
  </si>
  <si>
    <t>GSK211105XAT590</t>
  </si>
  <si>
    <t>GSK211104OSE284</t>
  </si>
  <si>
    <t>GSK211105TCQ275</t>
  </si>
  <si>
    <t>GSK211105KCO804</t>
  </si>
  <si>
    <t>GSK211105TJR426</t>
  </si>
  <si>
    <t>GSK211104VRL510</t>
  </si>
  <si>
    <t>GSK211105VZE568</t>
  </si>
  <si>
    <t>GSK211104JYG921</t>
  </si>
  <si>
    <t>GSK211105AHL103</t>
  </si>
  <si>
    <t>GSK211105OYP364</t>
  </si>
  <si>
    <t>gsk211105zqb021</t>
  </si>
  <si>
    <t>GSK211105ZHG493</t>
  </si>
  <si>
    <t>GSK211105LBS897</t>
  </si>
  <si>
    <t>GSK211105RFN964</t>
  </si>
  <si>
    <t>GSK211104OJE701</t>
  </si>
  <si>
    <t>GSK211104LKN615</t>
  </si>
  <si>
    <t>gsk211105kjs837</t>
  </si>
  <si>
    <t>GSK211103YGO175</t>
  </si>
  <si>
    <t>GSK211105BZW942</t>
  </si>
  <si>
    <t>GSK211105BSX851</t>
  </si>
  <si>
    <t>GSK211105VRG825</t>
  </si>
  <si>
    <t>GSK211105PXU725</t>
  </si>
  <si>
    <t>GSK211103QMK379</t>
  </si>
  <si>
    <t>GSK211105VIG945</t>
  </si>
  <si>
    <t>GSK211105PDV874</t>
  </si>
  <si>
    <t>GSK211105AQG512</t>
  </si>
  <si>
    <t>GSK211103ZQX542</t>
  </si>
  <si>
    <t>GSK211105OLT713</t>
  </si>
  <si>
    <t>GSK211105PWX498</t>
  </si>
  <si>
    <t>GSK211105VGJ420</t>
  </si>
  <si>
    <t>GSK211105UTW152</t>
  </si>
  <si>
    <t>GSK211105WCZ419</t>
  </si>
  <si>
    <t>GSK211105VWG358</t>
  </si>
  <si>
    <t>GSK211103OTZ072</t>
  </si>
  <si>
    <t>GSK211105TNE172</t>
  </si>
  <si>
    <t>GSK211105OTK275</t>
  </si>
  <si>
    <t>GSK211105LFH730</t>
  </si>
  <si>
    <t>GSK211104QIE204</t>
  </si>
  <si>
    <t>GSK211105QVP918</t>
  </si>
  <si>
    <t>GSK211105YRU361</t>
  </si>
  <si>
    <t>GSK211105PDO740</t>
  </si>
  <si>
    <t>GSK211105JOI328</t>
  </si>
  <si>
    <t>GSK211105JLS408</t>
  </si>
  <si>
    <t>gsk211105xub514</t>
  </si>
  <si>
    <t>GSK211104QWK673</t>
  </si>
  <si>
    <t>GSK211105LIV021</t>
  </si>
  <si>
    <t>gsk211105vnr459</t>
  </si>
  <si>
    <t>GSK211105ZJY672</t>
  </si>
  <si>
    <t>GSK211105EFI140</t>
  </si>
  <si>
    <t>GSK211104FCR629</t>
  </si>
  <si>
    <t>GSK211105BJI302</t>
  </si>
  <si>
    <t>GSK211105GUZ452</t>
  </si>
  <si>
    <t>GSK211105FJI182</t>
  </si>
  <si>
    <t>GSK211105PFU054</t>
  </si>
  <si>
    <t>GSK211105TGA429</t>
  </si>
  <si>
    <t>GSK211104FQR650</t>
  </si>
  <si>
    <t>GSK211105POU547</t>
  </si>
  <si>
    <t>GSK211105BOL054</t>
  </si>
  <si>
    <t>GSK211105UJZ510</t>
  </si>
  <si>
    <t>GSK211105CPZ273</t>
  </si>
  <si>
    <t>GSK211105DLN603</t>
  </si>
  <si>
    <t>GSK211105JIH890</t>
  </si>
  <si>
    <t>GSK211105UYO134</t>
  </si>
  <si>
    <t>GSK211105WLJ342</t>
  </si>
  <si>
    <t>GSK211105HWU106</t>
  </si>
  <si>
    <t>GSK211103WIC869</t>
  </si>
  <si>
    <t>GSK211104WYF168</t>
  </si>
  <si>
    <t>GSK211105OST039</t>
  </si>
  <si>
    <t>GSK211105CWG170</t>
  </si>
  <si>
    <t>GSK211105AXZ684</t>
  </si>
  <si>
    <t>GSK211104PQU376</t>
  </si>
  <si>
    <t>GSK211105BEL324</t>
  </si>
  <si>
    <t>GSK211105CBK416</t>
  </si>
  <si>
    <t>GSK211105ZEM265</t>
  </si>
  <si>
    <t>GSK211105WID862</t>
  </si>
  <si>
    <t>GSK211105UQS015</t>
  </si>
  <si>
    <t>GSK211103ITP105</t>
  </si>
  <si>
    <t>GSK211103TEY429</t>
  </si>
  <si>
    <t>GSK211105FSZ182</t>
  </si>
  <si>
    <t>GSK211105KDM924</t>
  </si>
  <si>
    <t>GSK211105OJB256</t>
  </si>
  <si>
    <t>GSK211105RBC702</t>
  </si>
  <si>
    <t>GSK211105JTI023</t>
  </si>
  <si>
    <t>GSK211105UKY682</t>
  </si>
  <si>
    <t>GSK211105CIB038</t>
  </si>
  <si>
    <t>GSK211105CVQ542</t>
  </si>
  <si>
    <t>GSK211105JDB370</t>
  </si>
  <si>
    <t>GSK211105QAM347</t>
  </si>
  <si>
    <t>GSK211105CSU759</t>
  </si>
  <si>
    <t>GSK211105RSV904</t>
  </si>
  <si>
    <t>GSK211105COP043</t>
  </si>
  <si>
    <t>GSK211105GMA629</t>
  </si>
  <si>
    <t>GSK211105DRA463</t>
  </si>
  <si>
    <t>GSK211105IFB706</t>
  </si>
  <si>
    <t>GSK211105VMF650</t>
  </si>
  <si>
    <t>GSK211105YSF493</t>
  </si>
  <si>
    <t>GSK211105QGT238</t>
  </si>
  <si>
    <t>GSK211105CUA241</t>
  </si>
  <si>
    <t>GSK211105MHC162</t>
  </si>
  <si>
    <t>GSK211105NYJ467</t>
  </si>
  <si>
    <t>GSK211105CLD345</t>
  </si>
  <si>
    <t>GSK211105HFQ652</t>
  </si>
  <si>
    <t>GSK211105HVO192</t>
  </si>
  <si>
    <t>GSK211105TZI714</t>
  </si>
  <si>
    <t>GSK211105RHQ502</t>
  </si>
  <si>
    <t>GSK211105SGY532</t>
  </si>
  <si>
    <t>GSK211105EJK183</t>
  </si>
  <si>
    <t>GSK211104GTX270</t>
  </si>
  <si>
    <t>GSK211105SBV601</t>
  </si>
  <si>
    <t>GSK211105OLS093</t>
  </si>
  <si>
    <t>GSK211105UFX872</t>
  </si>
  <si>
    <t>GSK211105QFD186</t>
  </si>
  <si>
    <t>GSK211105JMC752</t>
  </si>
  <si>
    <t>GSK211103YZK734</t>
  </si>
  <si>
    <t>GSK211105GPF364</t>
  </si>
  <si>
    <t>GSK211105LZC615</t>
  </si>
  <si>
    <t>GSK211105HLJ695</t>
  </si>
  <si>
    <t>GSK211105TFO910</t>
  </si>
  <si>
    <t>GSK211105BNF623</t>
  </si>
  <si>
    <t>GSK211105XRB365</t>
  </si>
  <si>
    <t>GSK211105VLA678</t>
  </si>
  <si>
    <t>GSK211105XID650</t>
  </si>
  <si>
    <t>GSK211105YGB285</t>
  </si>
  <si>
    <t>GSK211105ZAR960</t>
  </si>
  <si>
    <t>GSK211105OTN652</t>
  </si>
  <si>
    <t>GSK211105KQD379</t>
  </si>
  <si>
    <t>GSK211105VLI286</t>
  </si>
  <si>
    <t>GSK211105CXU967</t>
  </si>
  <si>
    <t>GSK211105NWH531</t>
  </si>
  <si>
    <t>GSK211105VXC967</t>
  </si>
  <si>
    <t>GSK211105KJW514</t>
  </si>
  <si>
    <t>GSK211105DKL831</t>
  </si>
  <si>
    <t>GSK211105IGE049</t>
  </si>
  <si>
    <t>GSK211105GKO038</t>
  </si>
  <si>
    <t>GSK211105HOG187</t>
  </si>
  <si>
    <t>GSK211105ICU579</t>
  </si>
  <si>
    <t>GSK211104TXL671</t>
  </si>
  <si>
    <t>GSK211105NOP486</t>
  </si>
  <si>
    <t>GSK211104SXN569</t>
  </si>
  <si>
    <t>gsk211105zxo861</t>
  </si>
  <si>
    <t>GSK211105BQI631</t>
  </si>
  <si>
    <t>GSK211105BNY649</t>
  </si>
  <si>
    <t>GSK211105SLB045</t>
  </si>
  <si>
    <t>GSK211105UOF346</t>
  </si>
  <si>
    <t>GSK211105RNV354</t>
  </si>
  <si>
    <t>GSK211104LJO761</t>
  </si>
  <si>
    <t>GSK211105YNT217</t>
  </si>
  <si>
    <t>GSK211105BRN360</t>
  </si>
  <si>
    <t>GSK211105PEQ325</t>
  </si>
  <si>
    <t>GSK211105CDM256</t>
  </si>
  <si>
    <t>GSK211104MRF326</t>
  </si>
  <si>
    <t>gsk211105dwf946</t>
  </si>
  <si>
    <t>gsk211105isu506</t>
  </si>
  <si>
    <t>GSK211105PUK213</t>
  </si>
  <si>
    <t>DMD/2111/05/XWUM1357</t>
  </si>
  <si>
    <t>GSK211105ECR923</t>
  </si>
  <si>
    <t>gsk211105nri045</t>
  </si>
  <si>
    <t>GSK211105EMS194</t>
  </si>
  <si>
    <t>GSK211103QSW238</t>
  </si>
  <si>
    <t>GSK211105RJI865</t>
  </si>
  <si>
    <t>DMD/2111/05/IYWL8492</t>
  </si>
  <si>
    <t>GSK211105XGM451</t>
  </si>
  <si>
    <t>GSK211105XMA036</t>
  </si>
  <si>
    <t>GSK211105NLE529</t>
  </si>
  <si>
    <t>GSK211105LPK675</t>
  </si>
  <si>
    <t>GSK211105DSG389</t>
  </si>
  <si>
    <t>GSK211105TQC269</t>
  </si>
  <si>
    <t>GSK211105VKN326</t>
  </si>
  <si>
    <t>GSK211105UYN918</t>
  </si>
  <si>
    <t>GSK211105ZYR659</t>
  </si>
  <si>
    <t>GSK211105KHL296</t>
  </si>
  <si>
    <t>GSK211105LPD129</t>
  </si>
  <si>
    <t>GSK211105WRC137</t>
  </si>
  <si>
    <t>GSK211105RYM426</t>
  </si>
  <si>
    <t>GSK211105YDM576</t>
  </si>
  <si>
    <t>GSK211105JFC951</t>
  </si>
  <si>
    <t>GSK211105TGO740</t>
  </si>
  <si>
    <t>GSK211105HID029</t>
  </si>
  <si>
    <t>GSK211105YSH029</t>
  </si>
  <si>
    <t>GSK211105FVD472</t>
  </si>
  <si>
    <t>GSK211105JYL019</t>
  </si>
  <si>
    <t>GSK211105PWE027</t>
  </si>
  <si>
    <t>DMD/2111/06/BJKV4125</t>
  </si>
  <si>
    <t>GSK211106QFU309</t>
  </si>
  <si>
    <t>GSK211106XSL807</t>
  </si>
  <si>
    <t>GSK211106ONQ256</t>
  </si>
  <si>
    <t>GSK211106VFE784</t>
  </si>
  <si>
    <t>DMD/2111/06/CUXD9385</t>
  </si>
  <si>
    <t>GSK211106OLQ896</t>
  </si>
  <si>
    <t>GSK211106FKM316</t>
  </si>
  <si>
    <t>GSK211106ZBR024</t>
  </si>
  <si>
    <t>GSK211106TVI671</t>
  </si>
  <si>
    <t>GSK211106CWN103</t>
  </si>
  <si>
    <t>GSK211106GKB091</t>
  </si>
  <si>
    <t>GSK211106GUS326</t>
  </si>
  <si>
    <t>GSK211106QJR480</t>
  </si>
  <si>
    <t>GSK211106ILV784</t>
  </si>
  <si>
    <t>GSK211106MZL203</t>
  </si>
  <si>
    <t>GSK211106RMQ374</t>
  </si>
  <si>
    <t>GSK211106QNU473</t>
  </si>
  <si>
    <t>GSK211106QUW685</t>
  </si>
  <si>
    <t>GSK211106OPT896</t>
  </si>
  <si>
    <t>GSK211106QXK932</t>
  </si>
  <si>
    <t>GSK211106PGT458</t>
  </si>
  <si>
    <t>GSK211106TFK782</t>
  </si>
  <si>
    <t>GSK211106DXQ243</t>
  </si>
  <si>
    <t>GSK211106UEO473</t>
  </si>
  <si>
    <t>GSK211106EWD852</t>
  </si>
  <si>
    <t>GSK211106MPG541</t>
  </si>
  <si>
    <t>GSK211106MTU091</t>
  </si>
  <si>
    <t>GSK211106STJ854</t>
  </si>
  <si>
    <t>GSK211106LTS946</t>
  </si>
  <si>
    <t>GSK211106ALG487</t>
  </si>
  <si>
    <t>GSK211106TVX831</t>
  </si>
  <si>
    <t>GSK211106EWJ902</t>
  </si>
  <si>
    <t>GSK211106VLB174</t>
  </si>
  <si>
    <t>GSK211105ZVF476</t>
  </si>
  <si>
    <t>GSK211106HKE973</t>
  </si>
  <si>
    <t>GSK211106WMF305</t>
  </si>
  <si>
    <t>GSK211105TMU785</t>
  </si>
  <si>
    <t>GSK211106IZT820</t>
  </si>
  <si>
    <t>GSK211106HBU671</t>
  </si>
  <si>
    <t>GSK211106QDF689</t>
  </si>
  <si>
    <t>GSK211105WAV913</t>
  </si>
  <si>
    <t>GSK211106EMN502</t>
  </si>
  <si>
    <t>GSK211106KTD952</t>
  </si>
  <si>
    <t>GSK211106YKI698</t>
  </si>
  <si>
    <t>GSK211106WSI520</t>
  </si>
  <si>
    <t>GSK211106SRI240</t>
  </si>
  <si>
    <t>GSK211106VTM298</t>
  </si>
  <si>
    <t>GSK211106IEM057</t>
  </si>
  <si>
    <t>GSK211106ZKI684</t>
  </si>
  <si>
    <t>GSK211106BTE205</t>
  </si>
  <si>
    <t>GSK211106YNC910</t>
  </si>
  <si>
    <t>GSK211105KDB128</t>
  </si>
  <si>
    <t>GSK211106VDT317</t>
  </si>
  <si>
    <t>GSK211106QUV923</t>
  </si>
  <si>
    <t>GSK211106ZAF451</t>
  </si>
  <si>
    <t>GSK211106XWI570</t>
  </si>
  <si>
    <t>GSK211106XDL702</t>
  </si>
  <si>
    <t>GSK211106AKX643</t>
  </si>
  <si>
    <t>GSK211106YHZ801</t>
  </si>
  <si>
    <t>GSK211106PDG746</t>
  </si>
  <si>
    <t>GSK211105CRU932</t>
  </si>
  <si>
    <t>GSK211106KUW680</t>
  </si>
  <si>
    <t>GSK211106IQU867</t>
  </si>
  <si>
    <t>GSK211106CAQ367</t>
  </si>
  <si>
    <t>DMD/2111/06/HUME5140</t>
  </si>
  <si>
    <t>GSK211106YZL067</t>
  </si>
  <si>
    <t>GSK211106BIO498</t>
  </si>
  <si>
    <t>11/10/2021 SYARIF MOHARDI</t>
  </si>
  <si>
    <t>DMD/2111/06/EOGK8461</t>
  </si>
  <si>
    <t>GSK211106WCY029</t>
  </si>
  <si>
    <t>GSK211106DBN546</t>
  </si>
  <si>
    <t>GSK211106BWK931</t>
  </si>
  <si>
    <t>DMD/2111/06/GIFJ6481</t>
  </si>
  <si>
    <t>GSK211106NAW845</t>
  </si>
  <si>
    <t>GSK211106YRO526</t>
  </si>
  <si>
    <t>GSK211105JQU397</t>
  </si>
  <si>
    <t>GSK211106NQF749</t>
  </si>
  <si>
    <t>GSK211106OAD816</t>
  </si>
  <si>
    <t>GSK211106SWK127</t>
  </si>
  <si>
    <t>GSK211106GFZ718</t>
  </si>
  <si>
    <t>GSK211106BCM687</t>
  </si>
  <si>
    <t>GSK211106GSK248</t>
  </si>
  <si>
    <t>GSK211106VUQ465</t>
  </si>
  <si>
    <t>GSK211106YEU472</t>
  </si>
  <si>
    <t>GSK211105HAZ523</t>
  </si>
  <si>
    <t>GSK211106KCW079</t>
  </si>
  <si>
    <t>GSK211104ZJH872</t>
  </si>
  <si>
    <t>GSK211106BCT653</t>
  </si>
  <si>
    <t>GSK211106FQL234</t>
  </si>
  <si>
    <t>GSK211106FIU296</t>
  </si>
  <si>
    <t>GSK211106SBQ734</t>
  </si>
  <si>
    <t>GSK211106YNZ942</t>
  </si>
  <si>
    <t>GSK211106DTK602</t>
  </si>
  <si>
    <t>GSK211106XDE032</t>
  </si>
  <si>
    <t>GSK211106CQO204</t>
  </si>
  <si>
    <t>GSK211106PGL960</t>
  </si>
  <si>
    <t>GSK211106NZH345</t>
  </si>
  <si>
    <t>GSK211106XYV972</t>
  </si>
  <si>
    <t>GSK211106VLT592</t>
  </si>
  <si>
    <t>GSK211106JLG634</t>
  </si>
  <si>
    <t>GSK211106HDT257</t>
  </si>
  <si>
    <t>GSK211105TIL654</t>
  </si>
  <si>
    <t>GSK211106NAP891</t>
  </si>
  <si>
    <t>GSK211106PMI092</t>
  </si>
  <si>
    <t>GSK211106IMF093</t>
  </si>
  <si>
    <t>GSK211106APY401</t>
  </si>
  <si>
    <t>GSK211106UTZ761</t>
  </si>
  <si>
    <t>GSK211106UTW824</t>
  </si>
  <si>
    <t>GSK211106WCH725</t>
  </si>
  <si>
    <t>GSK211106KZP619</t>
  </si>
  <si>
    <t>GSK211106XVU634</t>
  </si>
  <si>
    <t>GSK211106GAW278</t>
  </si>
  <si>
    <t>GSK211106XNT490</t>
  </si>
  <si>
    <t>GSK211106WIV970</t>
  </si>
  <si>
    <t>GSK211106MFU470</t>
  </si>
  <si>
    <t>GSK211106CEQ928</t>
  </si>
  <si>
    <t>GSK211106RTZ763</t>
  </si>
  <si>
    <t>GSK211106FZM372</t>
  </si>
  <si>
    <t>GSK211106RXU820</t>
  </si>
  <si>
    <t>GSK211106JFD701</t>
  </si>
  <si>
    <t>GSK211106KXH489</t>
  </si>
  <si>
    <t>GSK211106UAE749</t>
  </si>
  <si>
    <t>GSK211106RHB301</t>
  </si>
  <si>
    <t>GSK211105QUN142</t>
  </si>
  <si>
    <t>GSK211106LIX573</t>
  </si>
  <si>
    <t>GSK211106GJS495</t>
  </si>
  <si>
    <t>GSK211106IAC862</t>
  </si>
  <si>
    <t>GSK211106YEV365</t>
  </si>
  <si>
    <t>GSK211106CHB136</t>
  </si>
  <si>
    <t>GSK211106UOX527</t>
  </si>
  <si>
    <t>GSK211106BVG435</t>
  </si>
  <si>
    <t>GSK211106PSQ829</t>
  </si>
  <si>
    <t>GSK211104OUF291</t>
  </si>
  <si>
    <t>GSK211106RAK170</t>
  </si>
  <si>
    <t>GSK211106VHE059</t>
  </si>
  <si>
    <t>GSK211106ZTM246</t>
  </si>
  <si>
    <t>GSK211106CGY291</t>
  </si>
  <si>
    <t>GSK211106EXT025</t>
  </si>
  <si>
    <t>GSK211106NAX376</t>
  </si>
  <si>
    <t>GSK211106RMA614</t>
  </si>
  <si>
    <t>GSK211106FGO307</t>
  </si>
  <si>
    <t>GSK211106WLC587</t>
  </si>
  <si>
    <t>GSK211106EXV397</t>
  </si>
  <si>
    <t>GSK211106QSN810</t>
  </si>
  <si>
    <t>GSK211106RWU694</t>
  </si>
  <si>
    <t>GSK211106LAX184</t>
  </si>
  <si>
    <t>GSK211106YOH736</t>
  </si>
  <si>
    <t>GSK211106XFM961</t>
  </si>
  <si>
    <t>GSK211106DTA287</t>
  </si>
  <si>
    <t>GSK211106NLO106</t>
  </si>
  <si>
    <t>GSK211106NLY692</t>
  </si>
  <si>
    <t>GSK211106UJI984</t>
  </si>
  <si>
    <t>GSK211106VKG915</t>
  </si>
  <si>
    <t>GSK211106PEQ694</t>
  </si>
  <si>
    <t>GSK211106FMV478</t>
  </si>
  <si>
    <t>GSK211104DIF195</t>
  </si>
  <si>
    <t>GSK211106MOF184</t>
  </si>
  <si>
    <t>GSK211105WNJ467</t>
  </si>
  <si>
    <t>GSK211106VZU794</t>
  </si>
  <si>
    <t>GSK211106RUQ821</t>
  </si>
  <si>
    <t>GSK211106YCL713</t>
  </si>
  <si>
    <t>GSK211106HAU246</t>
  </si>
  <si>
    <t>GSK211106QBO063</t>
  </si>
  <si>
    <t>GSK211106ORU613</t>
  </si>
  <si>
    <t>GSK211106OUI104</t>
  </si>
  <si>
    <t>GSK211106RJD524</t>
  </si>
  <si>
    <t>GSK211106ZRD270</t>
  </si>
  <si>
    <t>GSK211106IZT483</t>
  </si>
  <si>
    <t>GSK211106FJD513</t>
  </si>
  <si>
    <t>GSK211106HND127</t>
  </si>
  <si>
    <t>GSK211106LHA897</t>
  </si>
  <si>
    <t>GSK211106UZF065</t>
  </si>
  <si>
    <t>GSK211106RIQ972</t>
  </si>
  <si>
    <t>GSK211106IOH361</t>
  </si>
  <si>
    <t>GSK211106OLE917</t>
  </si>
  <si>
    <t>GSK211106YNM804</t>
  </si>
  <si>
    <t>GSK211106EPH614</t>
  </si>
  <si>
    <t>GSK211106VBI721</t>
  </si>
  <si>
    <t>GSK211106CKT463</t>
  </si>
  <si>
    <t>GSK211106ZQP495</t>
  </si>
  <si>
    <t>GSK211106XJQ023</t>
  </si>
  <si>
    <t>GSK211106FMN532</t>
  </si>
  <si>
    <t>GSK211106ZUA248</t>
  </si>
  <si>
    <t>GSK211106RMV840</t>
  </si>
  <si>
    <t>GSK211106EGL375</t>
  </si>
  <si>
    <t>GSK211106NDG790</t>
  </si>
  <si>
    <t>GSK211106XKU310</t>
  </si>
  <si>
    <t>GSK211106VBA534</t>
  </si>
  <si>
    <t>GSK211106SVN357</t>
  </si>
  <si>
    <t>GSK211106JPM379</t>
  </si>
  <si>
    <t>GSK211106TAR263</t>
  </si>
  <si>
    <t>GSK211106AVQ731</t>
  </si>
  <si>
    <t>GSK211106SBP321</t>
  </si>
  <si>
    <t>GSK211106XLB602</t>
  </si>
  <si>
    <t>GSK211106PXL203</t>
  </si>
  <si>
    <t>GSK211106TIM432</t>
  </si>
  <si>
    <t>GSK211106AHP569</t>
  </si>
  <si>
    <t>GSK211106GKN154</t>
  </si>
  <si>
    <t>GSK211106AOU926</t>
  </si>
  <si>
    <t>GSK211106CNL258</t>
  </si>
  <si>
    <t>GSK211106EKQ512</t>
  </si>
  <si>
    <t>GSK211106ATV953</t>
  </si>
  <si>
    <t>GSK211106NJO803</t>
  </si>
  <si>
    <t>GSK211106XSM801</t>
  </si>
  <si>
    <t>GSK211106SEH605</t>
  </si>
  <si>
    <t>GSK211106AXL746</t>
  </si>
  <si>
    <t>GSK211106UMH475</t>
  </si>
  <si>
    <t>GSK211106LSY369</t>
  </si>
  <si>
    <t>GSK211106ZAR251</t>
  </si>
  <si>
    <t>GSK211106XYB072</t>
  </si>
  <si>
    <t>DMD/2111/06/ERNC5628</t>
  </si>
  <si>
    <t>GSK211106BMQ235</t>
  </si>
  <si>
    <t>DMD/2111/06/NZWO1468</t>
  </si>
  <si>
    <t>GSK211104SVB423</t>
  </si>
  <si>
    <t>GSK211106RVI549</t>
  </si>
  <si>
    <t>GSK211105XDM924</t>
  </si>
  <si>
    <t>GSK211105KLZ932</t>
  </si>
  <si>
    <t>GSK211106VNP731</t>
  </si>
  <si>
    <t>GSK211104PNK230</t>
  </si>
  <si>
    <t>GSK211106VYW735</t>
  </si>
  <si>
    <t>GSK211106RXO302</t>
  </si>
  <si>
    <t>GSK211106DNW251</t>
  </si>
  <si>
    <t>DMD/2111/06/EIAL0821</t>
  </si>
  <si>
    <t>GSK211106GPB465</t>
  </si>
  <si>
    <t>GSK211106OUD597</t>
  </si>
  <si>
    <t>GSK211106FVE324</t>
  </si>
  <si>
    <t>GSK211106DHN037</t>
  </si>
  <si>
    <t>GSK211106GNB520</t>
  </si>
  <si>
    <t>GSK211106VEW631</t>
  </si>
  <si>
    <t>GSK211105FMJ064</t>
  </si>
  <si>
    <t>GSK211106WYM683</t>
  </si>
  <si>
    <t>GSK211105UZT172</t>
  </si>
  <si>
    <t>GSK211106OJZ418</t>
  </si>
  <si>
    <t>GSK211105JPG978</t>
  </si>
  <si>
    <t>GSK211105NTR692</t>
  </si>
  <si>
    <t>GSK211105YVX487</t>
  </si>
  <si>
    <t>GSK211106DZB580</t>
  </si>
  <si>
    <t>DMD/2111/07/MRYA8621</t>
  </si>
  <si>
    <t>GSK211107KJN124</t>
  </si>
  <si>
    <t>GSK211107JKU253</t>
  </si>
  <si>
    <t>GSK211107LPI891</t>
  </si>
  <si>
    <t>GSK211107XFJ304</t>
  </si>
  <si>
    <t>GSK211107ZSL679</t>
  </si>
  <si>
    <t>GSK211107MYV307</t>
  </si>
  <si>
    <t>GSK211107UHX204</t>
  </si>
  <si>
    <t>GSK211107GWV214</t>
  </si>
  <si>
    <t>GSK211107SPH916</t>
  </si>
  <si>
    <t>GSK211107MLK468</t>
  </si>
  <si>
    <t>GSK211107CXZ954</t>
  </si>
  <si>
    <t>GSK211107UMA974</t>
  </si>
  <si>
    <t>GSK211107TOY508</t>
  </si>
  <si>
    <t>GSK211107HPO042</t>
  </si>
  <si>
    <t>GSK211107FEA958</t>
  </si>
  <si>
    <t>GSK211107PQF658</t>
  </si>
  <si>
    <t>GSK211107KEH247</t>
  </si>
  <si>
    <t>GSK211107UXG584</t>
  </si>
  <si>
    <t>GSK211107QAE582</t>
  </si>
  <si>
    <t>GSK211107DVI201</t>
  </si>
  <si>
    <t>GSK211107BKS532</t>
  </si>
  <si>
    <t>GSK211107PXE846</t>
  </si>
  <si>
    <t>GSK211107GSV324</t>
  </si>
  <si>
    <t>GSK211107VPZ810</t>
  </si>
  <si>
    <t>GSK211107POT492</t>
  </si>
  <si>
    <t>GSK211107RXG541</t>
  </si>
  <si>
    <t>GSK211107OYI671</t>
  </si>
  <si>
    <t>GSK211107PBY143</t>
  </si>
  <si>
    <t>GSK211107VAQ452</t>
  </si>
  <si>
    <t>GSK211107XHW096</t>
  </si>
  <si>
    <t>GSK211107KRV215</t>
  </si>
  <si>
    <t>GSK211107FME503</t>
  </si>
  <si>
    <t>GSK211107NFW834</t>
  </si>
  <si>
    <t>GSK211107YTJ305</t>
  </si>
  <si>
    <t>GSK211107RDV731</t>
  </si>
  <si>
    <t>GSK211107ZUR824</t>
  </si>
  <si>
    <t>GSK211107JVS246</t>
  </si>
  <si>
    <t>GSK211107NWL368</t>
  </si>
  <si>
    <t>GSK211107ISH623</t>
  </si>
  <si>
    <t>GSK211107BSI013</t>
  </si>
  <si>
    <t>GSK211107QBY285</t>
  </si>
  <si>
    <t>GSK211107BQU081</t>
  </si>
  <si>
    <t>GSK211107NEJ893</t>
  </si>
  <si>
    <t>GSK211107QBE051</t>
  </si>
  <si>
    <t>GSK211107ZAM354</t>
  </si>
  <si>
    <t>GSK211107SAC791</t>
  </si>
  <si>
    <t>GSK211107LVX524</t>
  </si>
  <si>
    <t>GSK211107IYN745</t>
  </si>
  <si>
    <t>GSK211107QEG108</t>
  </si>
  <si>
    <t>GSK211107KMP487</t>
  </si>
  <si>
    <t>GSK211107ARP249</t>
  </si>
  <si>
    <t>GSK211107PSL321</t>
  </si>
  <si>
    <t>GSK211107VDK568</t>
  </si>
  <si>
    <t>GSK211107JRC965</t>
  </si>
  <si>
    <t>DMD/2111/07/JPGE7968</t>
  </si>
  <si>
    <t>GSK211107VUD976</t>
  </si>
  <si>
    <t>DMD/2111/07OZSD1907</t>
  </si>
  <si>
    <t>GSK211107QFY624</t>
  </si>
  <si>
    <t>10/11/2021 SYARIF MOHARDI</t>
  </si>
  <si>
    <t>DMD/2111/07/BDPR1879</t>
  </si>
  <si>
    <t>GSK211107QSK936</t>
  </si>
  <si>
    <t>DMD/2111/07/LPOS0751</t>
  </si>
  <si>
    <t>GSK211107RQI059</t>
  </si>
  <si>
    <t>DMD/2111/07/FCKP0946</t>
  </si>
  <si>
    <t>GSK211105TSD647</t>
  </si>
  <si>
    <t>GSK211107OAE716</t>
  </si>
  <si>
    <t>GSK211107VUP684</t>
  </si>
  <si>
    <t>GSK211105DQM817</t>
  </si>
  <si>
    <t>GSK211105KJN216</t>
  </si>
  <si>
    <t>GSK211105QLB941</t>
  </si>
  <si>
    <t>GSK211107UHQ746</t>
  </si>
  <si>
    <t>GSK211107IPC364</t>
  </si>
  <si>
    <t>GSK211107ZUC975</t>
  </si>
  <si>
    <t>GSK211105HFC932</t>
  </si>
  <si>
    <t>GSK211107FJQ864</t>
  </si>
  <si>
    <t>GSK211107XDZ850</t>
  </si>
  <si>
    <t>GSK211105AUD836</t>
  </si>
  <si>
    <t>GSK211107MXS457</t>
  </si>
  <si>
    <t>GSK211107BAT387</t>
  </si>
  <si>
    <t>GSK211105FEY957</t>
  </si>
  <si>
    <t>GSK211105FZC532</t>
  </si>
  <si>
    <t>GSK211107VLM893</t>
  </si>
  <si>
    <t>GSK211107MQO137</t>
  </si>
  <si>
    <t>GSK211107PTK467</t>
  </si>
  <si>
    <t>GSK211107ROK865</t>
  </si>
  <si>
    <t>GSK211107QIO167</t>
  </si>
  <si>
    <t>GSK211106HUX391</t>
  </si>
  <si>
    <t>GSK211107WPY375</t>
  </si>
  <si>
    <t>GSK211107ANX956</t>
  </si>
  <si>
    <t>GSK211107HYP217</t>
  </si>
  <si>
    <t>GSK211107UPZ246</t>
  </si>
  <si>
    <t>GSK211107DZO241</t>
  </si>
  <si>
    <t>GSK211107HMS012</t>
  </si>
  <si>
    <t>GSK211107TIG964</t>
  </si>
  <si>
    <t>GSK211107EVQ710</t>
  </si>
  <si>
    <t>GSK211107TPJ724</t>
  </si>
  <si>
    <t>GSK211107LHP708</t>
  </si>
  <si>
    <t>GSK211107WRB387</t>
  </si>
  <si>
    <t>GSK211106NSC254</t>
  </si>
  <si>
    <t>GSK211107KYA192</t>
  </si>
  <si>
    <t>GSK211107ECB721</t>
  </si>
  <si>
    <t>GSK211107LTD891</t>
  </si>
  <si>
    <t>GSK211107KRX803</t>
  </si>
  <si>
    <t>GSK211107BEK068</t>
  </si>
  <si>
    <t>GSK211107IER426</t>
  </si>
  <si>
    <t>GSK211107ZNP704</t>
  </si>
  <si>
    <t>GSK211107QXS842</t>
  </si>
  <si>
    <t>GSK211107RMG480</t>
  </si>
  <si>
    <t>GSK211107ZMT982</t>
  </si>
  <si>
    <t>GSK211107KVL748</t>
  </si>
  <si>
    <t>GSK211107LCZ237</t>
  </si>
  <si>
    <t>GSK211107WTO835</t>
  </si>
  <si>
    <t>GSK211107LBY985</t>
  </si>
  <si>
    <t>GSK211107GVK051</t>
  </si>
  <si>
    <t>GSK211107OXP246</t>
  </si>
  <si>
    <t>GSK211107SGF835</t>
  </si>
  <si>
    <t>GSK211105MXD135</t>
  </si>
  <si>
    <t>GSK211107CUL685</t>
  </si>
  <si>
    <t>GSK211107SEX659</t>
  </si>
  <si>
    <t>GSK211107VKB019</t>
  </si>
  <si>
    <t>GSK211107DHZ730</t>
  </si>
  <si>
    <t>GSK211107ZEP618</t>
  </si>
  <si>
    <t>GSK211107MSJ123</t>
  </si>
  <si>
    <t>GSK211107CYL863</t>
  </si>
  <si>
    <t>GSK211107RTG568</t>
  </si>
  <si>
    <t>GSK211107EYI063</t>
  </si>
  <si>
    <t>GSK211107RFV531</t>
  </si>
  <si>
    <t>GSK211107HBW158</t>
  </si>
  <si>
    <t>GSK211107KIV970</t>
  </si>
  <si>
    <t>GSK211107HGZ465</t>
  </si>
  <si>
    <t>GSK211107DLI294</t>
  </si>
  <si>
    <t>GSK211107LKP365</t>
  </si>
  <si>
    <t>GSK211107DUM961</t>
  </si>
  <si>
    <t>GSK211105JRP634</t>
  </si>
  <si>
    <t>GSK211107QXG085</t>
  </si>
  <si>
    <t>GSK211107QYW590</t>
  </si>
  <si>
    <t>GSK211107NKT984</t>
  </si>
  <si>
    <t>GSK211107CHE537</t>
  </si>
  <si>
    <t>GSK211107EBJ263</t>
  </si>
  <si>
    <t>GSK211107JGH728</t>
  </si>
  <si>
    <t>GSK211107NLQ314</t>
  </si>
  <si>
    <t>GSK211107UDB679</t>
  </si>
  <si>
    <t>GSK211107MGS384</t>
  </si>
  <si>
    <t>GSK211107IBC621</t>
  </si>
  <si>
    <t>GSK211107IAX731</t>
  </si>
  <si>
    <t>GSK211107GBP265</t>
  </si>
  <si>
    <t>GSK211107HOD179</t>
  </si>
  <si>
    <t>GSK211107XQA637</t>
  </si>
  <si>
    <t>GSK211107KMX174</t>
  </si>
  <si>
    <t>GSK211107KBJ407</t>
  </si>
  <si>
    <t>GSK211107XIJ907</t>
  </si>
  <si>
    <t>GSK211107TSW176</t>
  </si>
  <si>
    <t>GSK211107FLM684</t>
  </si>
  <si>
    <t>GSK211107WHJ826</t>
  </si>
  <si>
    <t>GSK211107AZW037</t>
  </si>
  <si>
    <t>GSK211107IYX186</t>
  </si>
  <si>
    <t>GSK211107AQG361</t>
  </si>
  <si>
    <t>GSK211107UVT204</t>
  </si>
  <si>
    <t>GSK211107FRP750</t>
  </si>
  <si>
    <t>GSK211107DNL708</t>
  </si>
  <si>
    <t>GSK211107VOD174</t>
  </si>
  <si>
    <t>GSK211107RNW610</t>
  </si>
  <si>
    <t>GSK211107AKS349</t>
  </si>
  <si>
    <t>GSK211107GQK971</t>
  </si>
  <si>
    <t>GSK211107HTX950</t>
  </si>
  <si>
    <t>GSK211107PHL843</t>
  </si>
  <si>
    <t>GSK211107QXG237</t>
  </si>
  <si>
    <t>GSK211107CBM315</t>
  </si>
  <si>
    <t>GSK211107PFM172</t>
  </si>
  <si>
    <t>GSK211107YQZ970</t>
  </si>
  <si>
    <t>GSK211107EUW970</t>
  </si>
  <si>
    <t>GSK211107CQL452</t>
  </si>
  <si>
    <t>GSK211107FLG724</t>
  </si>
  <si>
    <t>GSK211107NQB972</t>
  </si>
  <si>
    <t>GSK211107MOX315</t>
  </si>
  <si>
    <t>GSK211107QAW540</t>
  </si>
  <si>
    <t>GSK211107RZS102</t>
  </si>
  <si>
    <t>GSK211107UFE258</t>
  </si>
  <si>
    <t>GSK211107SVJ172</t>
  </si>
  <si>
    <t>GSK211107HXM324</t>
  </si>
  <si>
    <t>GSK211107VLZ056</t>
  </si>
  <si>
    <t>GSK211107NRA916</t>
  </si>
  <si>
    <t>GSK211107KOG416</t>
  </si>
  <si>
    <t>GSK211107GCA210</t>
  </si>
  <si>
    <t>GSK211107ARK401</t>
  </si>
  <si>
    <t>GSK211107CHS832</t>
  </si>
  <si>
    <t>GSK211107FXJ501</t>
  </si>
  <si>
    <t>GSK211107WEN581</t>
  </si>
  <si>
    <t>GSK211107RVQ614</t>
  </si>
  <si>
    <t>GSK211105OCB276</t>
  </si>
  <si>
    <t>GSK211107LWD569</t>
  </si>
  <si>
    <t>GSK211107MIW958</t>
  </si>
  <si>
    <t>GSK211107UNX271</t>
  </si>
  <si>
    <t>GSK211107DSR976</t>
  </si>
  <si>
    <t>DMD/2111/07/FCVO6581</t>
  </si>
  <si>
    <t>GSK211107YBH684</t>
  </si>
  <si>
    <t>GSK211107UKZ367</t>
  </si>
  <si>
    <t>GSK211107KMU726</t>
  </si>
  <si>
    <t>GSK211107FMS629</t>
  </si>
  <si>
    <t>GSK211107RJD896</t>
  </si>
  <si>
    <t>GSK211107WQM325</t>
  </si>
  <si>
    <t>GSK211105LVD458</t>
  </si>
  <si>
    <t>GSK211106IDG085</t>
  </si>
  <si>
    <t>GSK211107GVW394</t>
  </si>
  <si>
    <t>GSK211105KGJ470</t>
  </si>
  <si>
    <t>GSK211107GVN973</t>
  </si>
  <si>
    <t>DMD/2111/07/CSYX7130</t>
  </si>
  <si>
    <t>GSK211107QFM168</t>
  </si>
  <si>
    <t>GSK211106PQR756</t>
  </si>
  <si>
    <t>GSK211107NOK249</t>
  </si>
  <si>
    <t>GSK211107YVC473</t>
  </si>
  <si>
    <t>DMD/2111/08/AOMJ3216</t>
  </si>
  <si>
    <t>GSK211108LGZ283</t>
  </si>
  <si>
    <t>GSK211108ZQV187</t>
  </si>
  <si>
    <t>GSK211108UEZ502</t>
  </si>
  <si>
    <t>GSK211108JTZ187</t>
  </si>
  <si>
    <t>GSK211108KVW386</t>
  </si>
  <si>
    <t>GSK211107TAU729</t>
  </si>
  <si>
    <t>GSK211108IPD879</t>
  </si>
  <si>
    <t>GSK211107QJO596</t>
  </si>
  <si>
    <t>GSK211107MJT586</t>
  </si>
  <si>
    <t>GSK211108MBA940</t>
  </si>
  <si>
    <t>GSK211108YLW739</t>
  </si>
  <si>
    <t>GSK211108MLX639</t>
  </si>
  <si>
    <t>GSK211108NQR069</t>
  </si>
  <si>
    <t>GSK211108JNI420</t>
  </si>
  <si>
    <t>GSK211108IPQ742</t>
  </si>
  <si>
    <t>GSK211108AJZ891</t>
  </si>
  <si>
    <t>GSK211108NJO827</t>
  </si>
  <si>
    <t>GSK211107DBM904</t>
  </si>
  <si>
    <t>GSK211107TCX937</t>
  </si>
  <si>
    <t>GSK211108XTO391</t>
  </si>
  <si>
    <t>GSK211107AUO761</t>
  </si>
  <si>
    <t>GSK211108XBR308</t>
  </si>
  <si>
    <t>GSK211108LVS420</t>
  </si>
  <si>
    <t>GSK211108LWG758</t>
  </si>
  <si>
    <t>GSK211108IGR256</t>
  </si>
  <si>
    <t>GSK211108MZP290</t>
  </si>
  <si>
    <t>GSK211108PNV872</t>
  </si>
  <si>
    <t>GSK211108HXJ695</t>
  </si>
  <si>
    <t>DMD/2111/08/EIDQ2984</t>
  </si>
  <si>
    <t>GSK211108OQX629</t>
  </si>
  <si>
    <t>13/11/2021 SYARIF MOHARDI</t>
  </si>
  <si>
    <t>DMD/2111/08/RSPY8652</t>
  </si>
  <si>
    <t>GSK211106IPZ492</t>
  </si>
  <si>
    <t>GSK211106KFD461</t>
  </si>
  <si>
    <t>GSK211108DMO854</t>
  </si>
  <si>
    <t>GSK211106WEV128</t>
  </si>
  <si>
    <t>GSK211108QHV397</t>
  </si>
  <si>
    <t>GSK211106FYV160</t>
  </si>
  <si>
    <t>GSK211108YVA120</t>
  </si>
  <si>
    <t>GSK211108CVZ041</t>
  </si>
  <si>
    <t>GSK211108YJS302</t>
  </si>
  <si>
    <t>GSK211108GXU435</t>
  </si>
  <si>
    <t>GSK211106STR963</t>
  </si>
  <si>
    <t>GSK211106PVF183</t>
  </si>
  <si>
    <t>GSK211108GZM627</t>
  </si>
  <si>
    <t>GSK211108NIQ681</t>
  </si>
  <si>
    <t>GSK211108CBI359</t>
  </si>
  <si>
    <t>GSK211108YAQ751</t>
  </si>
  <si>
    <t>GSK211108WVA249</t>
  </si>
  <si>
    <t>GSK211106GXN724</t>
  </si>
  <si>
    <t>GSK211106PEX793</t>
  </si>
  <si>
    <t>GSK211106IUA936</t>
  </si>
  <si>
    <t>GSK211106VIE350</t>
  </si>
  <si>
    <t>GSK211108NYW061</t>
  </si>
  <si>
    <t>GSK211108DPT019</t>
  </si>
  <si>
    <t>GSK211108SGI390</t>
  </si>
  <si>
    <t>GSK211106FCE849</t>
  </si>
  <si>
    <t>GSK211108RDN069</t>
  </si>
  <si>
    <t>GSK211108JIT534</t>
  </si>
  <si>
    <t>GSK211108FQK938</t>
  </si>
  <si>
    <t>GSK211108JXD479</t>
  </si>
  <si>
    <t>GSK211108HES240</t>
  </si>
  <si>
    <t>GSK211108UZD361</t>
  </si>
  <si>
    <t>GSK211106QOI648</t>
  </si>
  <si>
    <t>GSK211108PWV623</t>
  </si>
  <si>
    <t>GSK211108OHX025</t>
  </si>
  <si>
    <t>GSK211106YVQ102</t>
  </si>
  <si>
    <t>GSK211108RPI071</t>
  </si>
  <si>
    <t>GSK211106ADE586</t>
  </si>
  <si>
    <t>GSK211108SCA642</t>
  </si>
  <si>
    <t>GSK211108LNI258</t>
  </si>
  <si>
    <t>GSK211108FJK471</t>
  </si>
  <si>
    <t>GSK211108KOD167</t>
  </si>
  <si>
    <t>GSK211108KVD087</t>
  </si>
  <si>
    <t>GSK211108WBO915</t>
  </si>
  <si>
    <t>GSK211106MGY867</t>
  </si>
  <si>
    <t>GSK211108DNQ581</t>
  </si>
  <si>
    <t>GSK211108UMI375</t>
  </si>
  <si>
    <t>DMD/2111/08/MGHB6952</t>
  </si>
  <si>
    <t>GSK211106KJX593</t>
  </si>
  <si>
    <t>GSK211106DSJ241</t>
  </si>
  <si>
    <t>GSK211108DPY034</t>
  </si>
  <si>
    <t>GSK211108DVG319</t>
  </si>
  <si>
    <t>DMD/2111/08/GMKV3602</t>
  </si>
  <si>
    <t>GSK211108EMJ568</t>
  </si>
  <si>
    <t>GSK211107NTV918</t>
  </si>
  <si>
    <t>GSK211108IXM456</t>
  </si>
  <si>
    <t>DMD/2111/09/BHSP8734</t>
  </si>
  <si>
    <t>GSK211109VQT956</t>
  </si>
  <si>
    <t>DMD/2111/09/DFKQ7210</t>
  </si>
  <si>
    <t>GSK211109NAF674</t>
  </si>
  <si>
    <t>GSK211109HCS237</t>
  </si>
  <si>
    <t>GSK211109PXR136</t>
  </si>
  <si>
    <t>GSK211109UYE175</t>
  </si>
  <si>
    <t>GSK211109WBE638</t>
  </si>
  <si>
    <t>GSK211109NSH519</t>
  </si>
  <si>
    <t>GSK211109QFU309</t>
  </si>
  <si>
    <t>GSK211109JSP095</t>
  </si>
  <si>
    <t>GSK211109SFM287</t>
  </si>
  <si>
    <t>GSK211109INO064</t>
  </si>
  <si>
    <t>GSK211109BSM297</t>
  </si>
  <si>
    <t>GSK211109OKU810</t>
  </si>
  <si>
    <t>GSK211109EKP320</t>
  </si>
  <si>
    <t>GSK211109DRJ976</t>
  </si>
  <si>
    <t>GSK211109IFT570</t>
  </si>
  <si>
    <t>GSK211108IBW014</t>
  </si>
  <si>
    <t>GSK211109SPI063</t>
  </si>
  <si>
    <t>GSK211109QYO621</t>
  </si>
  <si>
    <t>GSK211109YJZ820</t>
  </si>
  <si>
    <t>GSK211109IAD496</t>
  </si>
  <si>
    <t>GSK211109GMS470</t>
  </si>
  <si>
    <t>GSK211109YHE387</t>
  </si>
  <si>
    <t>GSK211109EGT389</t>
  </si>
  <si>
    <t>GSK211109MFU140</t>
  </si>
  <si>
    <t>GSK211109JZQ850</t>
  </si>
  <si>
    <t>GSK211109HKV873</t>
  </si>
  <si>
    <t>GSK211109JWD683</t>
  </si>
  <si>
    <t>GSK211109LHV158</t>
  </si>
  <si>
    <t>GSK211109QDW819</t>
  </si>
  <si>
    <t>GSK211109RWF893</t>
  </si>
  <si>
    <t>GSK211109QVY362</t>
  </si>
  <si>
    <t>GSK211109AGO175</t>
  </si>
  <si>
    <t>GSK211109LWE983</t>
  </si>
  <si>
    <t>GSK211109IST563</t>
  </si>
  <si>
    <t>GSK211109PBF413</t>
  </si>
  <si>
    <t>GSK211109SLY913</t>
  </si>
  <si>
    <t>GSK211109UQN017</t>
  </si>
  <si>
    <t>GSK211109MAT963</t>
  </si>
  <si>
    <t>GSK211109EZH761</t>
  </si>
  <si>
    <t>GSK211108QJL621</t>
  </si>
  <si>
    <t>GSK211109IAQ542</t>
  </si>
  <si>
    <t>GSK211109KIG183</t>
  </si>
  <si>
    <t>GSK211109ZNE689</t>
  </si>
  <si>
    <t>GSK211108LVS034</t>
  </si>
  <si>
    <t>GSK211109PMW403</t>
  </si>
  <si>
    <t>GSK211108SMW459</t>
  </si>
  <si>
    <t>GSK211109JQY403</t>
  </si>
  <si>
    <t>GSK211109HUQ807</t>
  </si>
  <si>
    <t>GSK211109OFB089</t>
  </si>
  <si>
    <t>GSK211109ATM459</t>
  </si>
  <si>
    <t>GSK211109MEP209</t>
  </si>
  <si>
    <t>GSK211109HMR409</t>
  </si>
  <si>
    <t>GSK211109EUT415</t>
  </si>
  <si>
    <t>GSK211109CBK104</t>
  </si>
  <si>
    <t>GSK211109DGQ729</t>
  </si>
  <si>
    <t>GSK211109CSM632</t>
  </si>
  <si>
    <t>GSK211109UCS084</t>
  </si>
  <si>
    <t>GSK211109UIY562</t>
  </si>
  <si>
    <t>GSK211109XQK294</t>
  </si>
  <si>
    <t>GSK211108ISR258</t>
  </si>
  <si>
    <t>GSK211109NFS724</t>
  </si>
  <si>
    <t>GSK211109EPC372</t>
  </si>
  <si>
    <t>GSK211109DEC378</t>
  </si>
  <si>
    <t>GSK211109DTY456</t>
  </si>
  <si>
    <t>GSK211109QXA280</t>
  </si>
  <si>
    <t>GSK211109KHV712</t>
  </si>
  <si>
    <t>GSK211109BXU826</t>
  </si>
  <si>
    <t>GSK211109XEY597</t>
  </si>
  <si>
    <t>GSK211109ITK423</t>
  </si>
  <si>
    <t>GSK211109BHJ176</t>
  </si>
  <si>
    <t>GSK211109SLD593</t>
  </si>
  <si>
    <t>GSK211109SGZ486</t>
  </si>
  <si>
    <t>GSK211109BUV678</t>
  </si>
  <si>
    <t>GSK211109TVX749</t>
  </si>
  <si>
    <t>GSK211109LGI428</t>
  </si>
  <si>
    <t>GSK211109DRN382</t>
  </si>
  <si>
    <t>GSK211109GVB742</t>
  </si>
  <si>
    <t>GSK211109IHA073</t>
  </si>
  <si>
    <t>GSK211109VOA106</t>
  </si>
  <si>
    <t>GSK211109SGX016</t>
  </si>
  <si>
    <t>GSK211108YFW723</t>
  </si>
  <si>
    <t>GSK211109VKZ309</t>
  </si>
  <si>
    <t>GSK211109FAK726</t>
  </si>
  <si>
    <t>GSK211109QJT396</t>
  </si>
  <si>
    <t>GSK211109ZFS174</t>
  </si>
  <si>
    <t xml:space="preserve">DMD/2111/09/ZJIQ8956 </t>
  </si>
  <si>
    <t>GSK211109FXR364</t>
  </si>
  <si>
    <t>GSK211109KIF806</t>
  </si>
  <si>
    <t>GSK211109HYZ657</t>
  </si>
  <si>
    <t>DMD/2111/09/WLHT6391</t>
  </si>
  <si>
    <t>GSK211107MRL065</t>
  </si>
  <si>
    <t>GSK211109UWN485</t>
  </si>
  <si>
    <t>GSK211107CRQ956</t>
  </si>
  <si>
    <t>GSK211107WEF748</t>
  </si>
  <si>
    <t>GSK211109EOW276</t>
  </si>
  <si>
    <t>GSK211107KPW031</t>
  </si>
  <si>
    <t>GSK211108ORI187</t>
  </si>
  <si>
    <t>GSK211107JXH912</t>
  </si>
  <si>
    <t>GSK211109HUW470</t>
  </si>
  <si>
    <t>GSK211109YHK915</t>
  </si>
  <si>
    <t>GSK211109PRW493</t>
  </si>
  <si>
    <t>GSK211109TJP834</t>
  </si>
  <si>
    <t>GSK211109TWK148</t>
  </si>
  <si>
    <t>GSK211109JTL896</t>
  </si>
  <si>
    <t>GSK211109RIC269</t>
  </si>
  <si>
    <t>GSK211109QKM564</t>
  </si>
  <si>
    <t>GSK211109WVC356</t>
  </si>
  <si>
    <t>GSK211109MQB809</t>
  </si>
  <si>
    <t>GSK211109QYL782</t>
  </si>
  <si>
    <t>GSK211109UEZ082</t>
  </si>
  <si>
    <t>GSK211109HGF286</t>
  </si>
  <si>
    <t>GSK211109NFK986</t>
  </si>
  <si>
    <t>GSK211109BHL490</t>
  </si>
  <si>
    <t>GSK211109PDT925</t>
  </si>
  <si>
    <t>GSK211109GDH843</t>
  </si>
  <si>
    <t>GSK211109WRJ687</t>
  </si>
  <si>
    <t>GSK211109QSZ237</t>
  </si>
  <si>
    <t>GSK211109DTI375</t>
  </si>
  <si>
    <t>GSK211109VPQ689</t>
  </si>
  <si>
    <t>GSK211109QHA796</t>
  </si>
  <si>
    <t>GSK211109XSN893</t>
  </si>
  <si>
    <t>GSK211109IFY182</t>
  </si>
  <si>
    <t>GSK211109KXV039</t>
  </si>
  <si>
    <t>GSK211109RYM012</t>
  </si>
  <si>
    <t>GSK211109QKH319</t>
  </si>
  <si>
    <t>GSK211109NPZ705</t>
  </si>
  <si>
    <t>GSK211109DIM609</t>
  </si>
  <si>
    <t>GSK211109CRK134</t>
  </si>
  <si>
    <t>GSK211109FMJ540</t>
  </si>
  <si>
    <t>GSK211109SOK548</t>
  </si>
  <si>
    <t>GSK211109MXZ706</t>
  </si>
  <si>
    <t>GSK211108TSW809</t>
  </si>
  <si>
    <t>GSK211109WMT805</t>
  </si>
  <si>
    <t>GSK211109AMC028</t>
  </si>
  <si>
    <t>GSK211109DGS652</t>
  </si>
  <si>
    <t>GSK211109FPK902</t>
  </si>
  <si>
    <t>GSK211109HRF892</t>
  </si>
  <si>
    <t>GSK211109ZEF094</t>
  </si>
  <si>
    <t>GSK211109HYM046</t>
  </si>
  <si>
    <t>GSK211109ZTV705</t>
  </si>
  <si>
    <t>GSK211109WGV425</t>
  </si>
  <si>
    <t>GSK211109CQB312</t>
  </si>
  <si>
    <t>GSK211109YJQ358</t>
  </si>
  <si>
    <t>GSK211109YBI354</t>
  </si>
  <si>
    <t>GSK211109RFX254</t>
  </si>
  <si>
    <t>GSK211109BLY812</t>
  </si>
  <si>
    <t>GSK211109ZKP381</t>
  </si>
  <si>
    <t>GSK211109UXC035</t>
  </si>
  <si>
    <t>GSK211109CIX964</t>
  </si>
  <si>
    <t>GSK211109NWA165</t>
  </si>
  <si>
    <t>GSK211109TGP207</t>
  </si>
  <si>
    <t>GSK211109IDB093</t>
  </si>
  <si>
    <t>GSK211109XCB710</t>
  </si>
  <si>
    <t>GSK211109CSL041</t>
  </si>
  <si>
    <t>GSK211109MKY134</t>
  </si>
  <si>
    <t>GSK211109SON536</t>
  </si>
  <si>
    <t>GSK211109PID934</t>
  </si>
  <si>
    <t>GSK211109PRU953</t>
  </si>
  <si>
    <t>GSK211109KXS693</t>
  </si>
  <si>
    <t>GSK211109SYL736</t>
  </si>
  <si>
    <t>GSK211109KNG435</t>
  </si>
  <si>
    <t>GSK211109AMH591</t>
  </si>
  <si>
    <t>GSK211109JQO075</t>
  </si>
  <si>
    <t>GSK211109WLI795</t>
  </si>
  <si>
    <t>GSK211109BRY758</t>
  </si>
  <si>
    <t>GSK211107XPA437</t>
  </si>
  <si>
    <t>GSK211109FVC705</t>
  </si>
  <si>
    <t>GSK211107PSQ728</t>
  </si>
  <si>
    <t>GSK211108FMV298</t>
  </si>
  <si>
    <t>GSK211109CIT732</t>
  </si>
  <si>
    <t>GSK211109WIR871</t>
  </si>
  <si>
    <t>GSK211109UDP851</t>
  </si>
  <si>
    <t>GSK211107ZAQ895</t>
  </si>
  <si>
    <t>GSK211108ROD392</t>
  </si>
  <si>
    <t>GSK211109JCZ014</t>
  </si>
  <si>
    <t>GSK211109IAM803</t>
  </si>
  <si>
    <t>GSK211109VYA497</t>
  </si>
  <si>
    <t>GSK211109ZHD306</t>
  </si>
  <si>
    <t>GSK211109DHW239</t>
  </si>
  <si>
    <t>GSK211107BOC340</t>
  </si>
  <si>
    <t>GSK211107DWU046</t>
  </si>
  <si>
    <t>GSK211105XCG156</t>
  </si>
  <si>
    <t>GSK211109SMN421</t>
  </si>
  <si>
    <t>GSK211109KJE869</t>
  </si>
  <si>
    <t>GSK211109BNS481</t>
  </si>
  <si>
    <t>GSK211109DXU970</t>
  </si>
  <si>
    <t>GSK211109RUL057</t>
  </si>
  <si>
    <t>GSK211109YPH195</t>
  </si>
  <si>
    <t>GSK211109MYR658</t>
  </si>
  <si>
    <t>GSK211109TLJ640</t>
  </si>
  <si>
    <t>GSK211109CMB275</t>
  </si>
  <si>
    <t>GSK211109HNV870</t>
  </si>
  <si>
    <t>GSK211108TJR723</t>
  </si>
  <si>
    <t>GSK211109GWV712</t>
  </si>
  <si>
    <t>GSK211108CEB405</t>
  </si>
  <si>
    <t>GSK211109EAL708</t>
  </si>
  <si>
    <t>GSK211109SQT429</t>
  </si>
  <si>
    <t>GSK211109CPR498</t>
  </si>
  <si>
    <t>GSK211109HCL278</t>
  </si>
  <si>
    <t>GSK211109MWS241</t>
  </si>
  <si>
    <t>GSK211109LIG624</t>
  </si>
  <si>
    <t>GSK211109DVW841</t>
  </si>
  <si>
    <t>GSK211109DHI367</t>
  </si>
  <si>
    <t>GSK211109KZG418</t>
  </si>
  <si>
    <t>GSK211109TAI482</t>
  </si>
  <si>
    <t>GSK211109AZX598</t>
  </si>
  <si>
    <t>GSK211109QZE321</t>
  </si>
  <si>
    <t>GSK211109GCY389</t>
  </si>
  <si>
    <t>GSK211109CNL974</t>
  </si>
  <si>
    <t>GSK211109YFI185</t>
  </si>
  <si>
    <t>GSK211109IDC429</t>
  </si>
  <si>
    <t>GSK211109NKL123</t>
  </si>
  <si>
    <t>GSK211109SUR057</t>
  </si>
  <si>
    <t>GSK211109UYG168</t>
  </si>
  <si>
    <t>GSK211109NKV849</t>
  </si>
  <si>
    <t>GSK211109DXC742</t>
  </si>
  <si>
    <t>GSK211109XEF982</t>
  </si>
  <si>
    <t>GSK211109MRS867</t>
  </si>
  <si>
    <t>GSK211109TUP702</t>
  </si>
  <si>
    <t>GSK211109WLA875</t>
  </si>
  <si>
    <t>GSK211109RDO608</t>
  </si>
  <si>
    <t>GSK211109GMZ270</t>
  </si>
  <si>
    <t>GSK211109YVH081</t>
  </si>
  <si>
    <t>GSK211109HVW512</t>
  </si>
  <si>
    <t>GSK211109FVT682</t>
  </si>
  <si>
    <t>GSK211109ORQ230</t>
  </si>
  <si>
    <t>GSK211109MVP647</t>
  </si>
  <si>
    <t>GSK211109RYW318</t>
  </si>
  <si>
    <t>GSK211109ZFP137</t>
  </si>
  <si>
    <t>GSK211109MPT849</t>
  </si>
  <si>
    <t>GSK211109GTF967</t>
  </si>
  <si>
    <t>GSK211109FKG693</t>
  </si>
  <si>
    <t>GSK211109LHG435</t>
  </si>
  <si>
    <t>GSK211109CNX017</t>
  </si>
  <si>
    <t>GSK211109QYH497</t>
  </si>
  <si>
    <t>GSK211109AKB526</t>
  </si>
  <si>
    <t>GSK211109ICT172</t>
  </si>
  <si>
    <t>GSK211109GXN287</t>
  </si>
  <si>
    <t>GSK211109ATC835</t>
  </si>
  <si>
    <t>GSK211109SIF754</t>
  </si>
  <si>
    <t>GSK211109BWU910</t>
  </si>
  <si>
    <t>GSK211109IPR763</t>
  </si>
  <si>
    <t>GSK211109HAG284</t>
  </si>
  <si>
    <t>GSK211109NQZ485</t>
  </si>
  <si>
    <t>GSK211109JDG509</t>
  </si>
  <si>
    <t>GSK211109YJZ041</t>
  </si>
  <si>
    <t>GSK211109XVR971</t>
  </si>
  <si>
    <t>GSK211109EJH731</t>
  </si>
  <si>
    <t>GSK211109SUR627</t>
  </si>
  <si>
    <t>GSK211109TIJ965</t>
  </si>
  <si>
    <t>GSK211109JAM876</t>
  </si>
  <si>
    <t>GSK211108LYE726</t>
  </si>
  <si>
    <t>GSK211109NLA973</t>
  </si>
  <si>
    <t>GSK211109OQK483</t>
  </si>
  <si>
    <t>GSK211109XAM239</t>
  </si>
  <si>
    <t>GSK211109QGB283</t>
  </si>
  <si>
    <t>GSK211109CJT697</t>
  </si>
  <si>
    <t>GSK211109KWM483</t>
  </si>
  <si>
    <t>GSK211109VKY402</t>
  </si>
  <si>
    <t>GSK211108BRL276</t>
  </si>
  <si>
    <t>GSK211109NQA417</t>
  </si>
  <si>
    <t>GSK211109OQP693</t>
  </si>
  <si>
    <t>GSK211109VWN435</t>
  </si>
  <si>
    <t>GSK211109DNP547</t>
  </si>
  <si>
    <t>GSK211109LFP673</t>
  </si>
  <si>
    <t>GSK211109EOJ426</t>
  </si>
  <si>
    <t>GSK211109CMO401</t>
  </si>
  <si>
    <t>GSK211108RGV590</t>
  </si>
  <si>
    <t>GSK211109FRQ579</t>
  </si>
  <si>
    <t>GSK211109GBL173</t>
  </si>
  <si>
    <t>GSK211109TZD739</t>
  </si>
  <si>
    <t>GSK211109LAS096</t>
  </si>
  <si>
    <t>GSK211109CAU503</t>
  </si>
  <si>
    <t>GSK211109DIN425</t>
  </si>
  <si>
    <t>GSK211108RJK973</t>
  </si>
  <si>
    <t>GSK211109PQN260</t>
  </si>
  <si>
    <t>GSK211109PQT159</t>
  </si>
  <si>
    <t>GSK211109OYV835</t>
  </si>
  <si>
    <t>GSK211109OQC576</t>
  </si>
  <si>
    <t>GSK211109OAH471</t>
  </si>
  <si>
    <t>GSK211109QEX850</t>
  </si>
  <si>
    <t>GSK211108TQS278</t>
  </si>
  <si>
    <t>GSK211109XNM843</t>
  </si>
  <si>
    <t>GSK211109XSC682</t>
  </si>
  <si>
    <t>GSK211109QVK038</t>
  </si>
  <si>
    <t>GSK211109LXT396</t>
  </si>
  <si>
    <t>GSK211109VDI918</t>
  </si>
  <si>
    <t>GSK211109HUO842</t>
  </si>
  <si>
    <t>GSK211109XYJ796</t>
  </si>
  <si>
    <t>GSK211109HRK063</t>
  </si>
  <si>
    <t>GSK211109AQM893</t>
  </si>
  <si>
    <t>GSK211109LWP807</t>
  </si>
  <si>
    <t>GSK211109GTH460</t>
  </si>
  <si>
    <t>GSK211109LHE183</t>
  </si>
  <si>
    <t>GSK211109KRA038</t>
  </si>
  <si>
    <t>DMD/2111/09/EFNP5806</t>
  </si>
  <si>
    <t>GSK211109KBM053</t>
  </si>
  <si>
    <t>DMD/2111/09/EVWG7305</t>
  </si>
  <si>
    <t>GSK211109FTY492</t>
  </si>
  <si>
    <t>GSK211109DAF759</t>
  </si>
  <si>
    <t>GSK211109MKP027</t>
  </si>
  <si>
    <t>GSK211109DIH054</t>
  </si>
  <si>
    <t>GSK211109EWG218</t>
  </si>
  <si>
    <t>GSK211109MKJ316</t>
  </si>
  <si>
    <t>GSK211109FVM237</t>
  </si>
  <si>
    <t>DMD/2111/09/HSGK8631</t>
  </si>
  <si>
    <t>GSK211103VNC247</t>
  </si>
  <si>
    <t>GSK211109NTF732</t>
  </si>
  <si>
    <t>DMD/2111/09/CTQJ9804</t>
  </si>
  <si>
    <t>GSK211109RBZ523</t>
  </si>
  <si>
    <t>DMD/2111/10/LVNJ0234</t>
  </si>
  <si>
    <t>GSK211110VJN082</t>
  </si>
  <si>
    <t>GSK211110ETK158</t>
  </si>
  <si>
    <t>GSK211110KTZ037</t>
  </si>
  <si>
    <t>GSK211110DVE206</t>
  </si>
  <si>
    <t>GSK211110NRC718</t>
  </si>
  <si>
    <t>GSK211110GRU975</t>
  </si>
  <si>
    <t>GSK211110NOJ937</t>
  </si>
  <si>
    <t>GSK211110FTE609</t>
  </si>
  <si>
    <t>GSK211110OIL195</t>
  </si>
  <si>
    <t>GSK211109KGE860</t>
  </si>
  <si>
    <t>GSK211110UEK619</t>
  </si>
  <si>
    <t>GSK211110LEU534</t>
  </si>
  <si>
    <t>GSK211110DHP709</t>
  </si>
  <si>
    <t>GSK211110CEK170</t>
  </si>
  <si>
    <t>GSK211110EGB346</t>
  </si>
  <si>
    <t>GSK211110QBF461</t>
  </si>
  <si>
    <t>GSK211110AXT365</t>
  </si>
  <si>
    <t>GSK211110VNX265</t>
  </si>
  <si>
    <t>GSK211110XMA756</t>
  </si>
  <si>
    <t>GSK211110RPC839</t>
  </si>
  <si>
    <t>GSK211110YDK863</t>
  </si>
  <si>
    <t>GSK211109UTE518</t>
  </si>
  <si>
    <t>GSK211110TXI105</t>
  </si>
  <si>
    <t>GSK211110UEB916</t>
  </si>
  <si>
    <t>GSK211110ROT670</t>
  </si>
  <si>
    <t>GSK211110DZK869</t>
  </si>
  <si>
    <t>GSK211110SYN964</t>
  </si>
  <si>
    <t>GSK211110FOY203</t>
  </si>
  <si>
    <t>GSK211110OYP702</t>
  </si>
  <si>
    <t>GSK211110WDE239</t>
  </si>
  <si>
    <t>GSK211110SVM867</t>
  </si>
  <si>
    <t>GSK211110XCP034</t>
  </si>
  <si>
    <t>GSK211110ALW201</t>
  </si>
  <si>
    <t>GSK211110JZP823</t>
  </si>
  <si>
    <t>GSK211110TGW680</t>
  </si>
  <si>
    <t>GSK211110QFP690</t>
  </si>
  <si>
    <t>GSK211110CGD450</t>
  </si>
  <si>
    <t>GSK211110PIA534</t>
  </si>
  <si>
    <t>GSK211110EJW237</t>
  </si>
  <si>
    <t>GSK211110ESU309</t>
  </si>
  <si>
    <t>GSK211110MEV861</t>
  </si>
  <si>
    <t>GSK211110EAV051</t>
  </si>
  <si>
    <t>GSK211110GZC402</t>
  </si>
  <si>
    <t>GSK211110PVL485</t>
  </si>
  <si>
    <t>GSK211110LXG937</t>
  </si>
  <si>
    <t>GSK211110FVK931</t>
  </si>
  <si>
    <t>GSK211110PVT859</t>
  </si>
  <si>
    <t>GSK211110LTN269</t>
  </si>
  <si>
    <t>GSK211110COB651</t>
  </si>
  <si>
    <t>GSK211109QJH973</t>
  </si>
  <si>
    <t>GSK211110DHM725</t>
  </si>
  <si>
    <t>GSK211110PEU362</t>
  </si>
  <si>
    <t>GSK211110WSJ314</t>
  </si>
  <si>
    <t>GSK211110GLN652</t>
  </si>
  <si>
    <t>GSK211110YGV923</t>
  </si>
  <si>
    <t>GSK211109TDA783</t>
  </si>
  <si>
    <t>GSK211110WFJ029</t>
  </si>
  <si>
    <t>GSK211109PKH278</t>
  </si>
  <si>
    <t>GSK211110AYD356</t>
  </si>
  <si>
    <t>GSK211110HJT019</t>
  </si>
  <si>
    <t>GSK211110FCT034</t>
  </si>
  <si>
    <t>GSK211110FRA853</t>
  </si>
  <si>
    <t xml:space="preserve">DMD/2111/10/DZRW2984  </t>
  </si>
  <si>
    <t>GSK211110JBA305</t>
  </si>
  <si>
    <t>GSK211110KEL863</t>
  </si>
  <si>
    <t>GSK211110SON720</t>
  </si>
  <si>
    <t>GSK211110DMJ214</t>
  </si>
  <si>
    <t>GSK211110YSK493</t>
  </si>
  <si>
    <t>GSK211110BXV981</t>
  </si>
  <si>
    <t>GSK211110WPX358</t>
  </si>
  <si>
    <t>GSK211110XBU872</t>
  </si>
  <si>
    <t>GSK211110GTB628</t>
  </si>
  <si>
    <t xml:space="preserve">DMD/2111/10/BINO3190 </t>
  </si>
  <si>
    <t>GSK211110IZC270</t>
  </si>
  <si>
    <t>GSK211110FUG478</t>
  </si>
  <si>
    <t>GSK211110TNR478</t>
  </si>
  <si>
    <t>GSK211110UTN193</t>
  </si>
  <si>
    <t>DMD/2111/10/CGUO8013</t>
  </si>
  <si>
    <t>GSK211110ZAM280</t>
  </si>
  <si>
    <t>DMD/2111/10/NXZL3105</t>
  </si>
  <si>
    <t>GSK211110FGI802</t>
  </si>
  <si>
    <t>GSK211110LFS401</t>
  </si>
  <si>
    <t>GSK211110CNP452</t>
  </si>
  <si>
    <t>GSK211110ZTF289</t>
  </si>
  <si>
    <t>GSK211110AQB581</t>
  </si>
  <si>
    <t>GSK211110ZXS795</t>
  </si>
  <si>
    <t>GSK211110WZV293</t>
  </si>
  <si>
    <t>GSK211110GIA381</t>
  </si>
  <si>
    <t>GSK211110SVQ920</t>
  </si>
  <si>
    <t>GSK211110EKV368</t>
  </si>
  <si>
    <t>GSK211110OBE137</t>
  </si>
  <si>
    <t>GSK211110MHC541</t>
  </si>
  <si>
    <t>GSK211110ZBC864</t>
  </si>
  <si>
    <t>GSK211110VZD613</t>
  </si>
  <si>
    <t>GSK211110VFI753</t>
  </si>
  <si>
    <t>GSK211110BIS987</t>
  </si>
  <si>
    <t>GSK211110CSF064</t>
  </si>
  <si>
    <t>GSK211110KST046</t>
  </si>
  <si>
    <t>GSK211110KXG913</t>
  </si>
  <si>
    <t>GSK211110BVY192</t>
  </si>
  <si>
    <t>GSK211110BYT128</t>
  </si>
  <si>
    <t>GSK211110CSA654</t>
  </si>
  <si>
    <t>GSK211110TNJ908</t>
  </si>
  <si>
    <t>GSK211110LXM638</t>
  </si>
  <si>
    <t>GSK211108WHM928</t>
  </si>
  <si>
    <t>GSK211110LNI570</t>
  </si>
  <si>
    <t>GSK211110LIM910</t>
  </si>
  <si>
    <t>GSK211110JWK412</t>
  </si>
  <si>
    <t>GSK211110DFZ608</t>
  </si>
  <si>
    <t>GSK211110NIP430</t>
  </si>
  <si>
    <t>GSK211110LRG364</t>
  </si>
  <si>
    <t>GSK211110RFU970</t>
  </si>
  <si>
    <t>GSK211109MTX079</t>
  </si>
  <si>
    <t>GSK211110YVE428</t>
  </si>
  <si>
    <t>GSK211110NFO785</t>
  </si>
  <si>
    <t>GSK211110HDC364</t>
  </si>
  <si>
    <t>GSK211110FDZ317</t>
  </si>
  <si>
    <t>GSK211110CND109</t>
  </si>
  <si>
    <t>GSK211110ETU123</t>
  </si>
  <si>
    <t>GSK211110NIQ370</t>
  </si>
  <si>
    <t>GSK211110TWM910</t>
  </si>
  <si>
    <t>GSK211110DVF461</t>
  </si>
  <si>
    <t>GSK211110PRI832</t>
  </si>
  <si>
    <t>GSK211109KXC137</t>
  </si>
  <si>
    <t>GSK211110ECJ752</t>
  </si>
  <si>
    <t>GSK211110UXB293</t>
  </si>
  <si>
    <t>GSK211109GOQ526</t>
  </si>
  <si>
    <t>GSK211110XFC549</t>
  </si>
  <si>
    <t>GSK211110UTQ650</t>
  </si>
  <si>
    <t>GSK211110SGX751</t>
  </si>
  <si>
    <t>GSK211110BCZ093</t>
  </si>
  <si>
    <t>GSK211110BSV673</t>
  </si>
  <si>
    <t>GSK211110YSC785</t>
  </si>
  <si>
    <t>GSK211110MTL516</t>
  </si>
  <si>
    <t>GSK211110NOT134</t>
  </si>
  <si>
    <t>GSK211110BQE543</t>
  </si>
  <si>
    <t>GSK211110BZC082</t>
  </si>
  <si>
    <t>GSK211110FEI429</t>
  </si>
  <si>
    <t>GSK211110KUO235</t>
  </si>
  <si>
    <t>GSK211110GHF728</t>
  </si>
  <si>
    <t>GSK211110BZN645</t>
  </si>
  <si>
    <t>GSK211110UKP107</t>
  </si>
  <si>
    <t>GSK211110DHK602</t>
  </si>
  <si>
    <t>GSK211110MFG678</t>
  </si>
  <si>
    <t>GSK211110YEJ764</t>
  </si>
  <si>
    <t>GSK211110XLQ274</t>
  </si>
  <si>
    <t>GSK211110HTY154</t>
  </si>
  <si>
    <t>GSK211110FEP687</t>
  </si>
  <si>
    <t>GSK211110QOI610</t>
  </si>
  <si>
    <t>gsk211110gce640</t>
  </si>
  <si>
    <t>GSK211110ZES342</t>
  </si>
  <si>
    <t>GSK211110CUZ638</t>
  </si>
  <si>
    <t>GSK211110BNU796</t>
  </si>
  <si>
    <t>GSK211110VIS927</t>
  </si>
  <si>
    <t>GSK211110WHT624</t>
  </si>
  <si>
    <t>GSK211109AUE574</t>
  </si>
  <si>
    <t>GSK211110GYE932</t>
  </si>
  <si>
    <t>GSK211109RTQ461</t>
  </si>
  <si>
    <t>GSK211110YAF196</t>
  </si>
  <si>
    <t>GSK211110BWK086</t>
  </si>
  <si>
    <t>GSK211110ASO053</t>
  </si>
  <si>
    <t>GSK211110VLU539</t>
  </si>
  <si>
    <t>GSK211110QDJ261</t>
  </si>
  <si>
    <t>GSK211110ZPT650</t>
  </si>
  <si>
    <t>GSK211110SCF584</t>
  </si>
  <si>
    <t>GSK211110YXC659</t>
  </si>
  <si>
    <t>GSK211110XED231</t>
  </si>
  <si>
    <t>GSK211110KDF057</t>
  </si>
  <si>
    <t>GSK211110IOL059</t>
  </si>
  <si>
    <t>GSK211110PTM906</t>
  </si>
  <si>
    <t>GSK211110IDQ629</t>
  </si>
  <si>
    <t>GSK211108OML293</t>
  </si>
  <si>
    <t>GSK211110PJF706</t>
  </si>
  <si>
    <t>GSK211110RTE025</t>
  </si>
  <si>
    <t>GSK211110QUZ931</t>
  </si>
  <si>
    <t>GSK211110UBO450</t>
  </si>
  <si>
    <t>GSK211110VNI715</t>
  </si>
  <si>
    <t>GSK211110AGT279</t>
  </si>
  <si>
    <t>GSK211110NMR167</t>
  </si>
  <si>
    <t>GSK211110JDV015</t>
  </si>
  <si>
    <t>GSK211110QLZ896</t>
  </si>
  <si>
    <t>GSK211110RQT406</t>
  </si>
  <si>
    <t>GSK211110FJX216</t>
  </si>
  <si>
    <t>GSK211108TQF907</t>
  </si>
  <si>
    <t>GSK211110WGF872</t>
  </si>
  <si>
    <t>GSK211110FLH451</t>
  </si>
  <si>
    <t>GSK211110NML794</t>
  </si>
  <si>
    <t>GSK211110FYD801</t>
  </si>
  <si>
    <t>GSK211108IHA526</t>
  </si>
  <si>
    <t>GSK211110DHS953</t>
  </si>
  <si>
    <t>GSK211110HFM096</t>
  </si>
  <si>
    <t>GSK211110UWC328</t>
  </si>
  <si>
    <t>GSK211110OIK453</t>
  </si>
  <si>
    <t>GSK211110LCW640</t>
  </si>
  <si>
    <t>GSK211110BLU128</t>
  </si>
  <si>
    <t>GSK211109AVG506</t>
  </si>
  <si>
    <t>GSK211110NFS091</t>
  </si>
  <si>
    <t>GSK211110JGN576</t>
  </si>
  <si>
    <t>GSK211110FCK209</t>
  </si>
  <si>
    <t>GSK211110XIW831</t>
  </si>
  <si>
    <t>GSK211110HUL380</t>
  </si>
  <si>
    <t>GSK211110TIB712</t>
  </si>
  <si>
    <t>GSK211110ZKS630</t>
  </si>
  <si>
    <t>GSK211110BUH231</t>
  </si>
  <si>
    <t>GSK211110FZW154</t>
  </si>
  <si>
    <t>GSK211110DIS715</t>
  </si>
  <si>
    <t>GSK211110WRM039</t>
  </si>
  <si>
    <t>GSK211110LGD057</t>
  </si>
  <si>
    <t>GSK211110KTZ179</t>
  </si>
  <si>
    <t>GSK211110YNP847</t>
  </si>
  <si>
    <t>GSK211110QRE275</t>
  </si>
  <si>
    <t>GSK211110WVL160</t>
  </si>
  <si>
    <t>GSK211110OXL341</t>
  </si>
  <si>
    <t>GSK211110ELF236</t>
  </si>
  <si>
    <t>GSK211110JEH824</t>
  </si>
  <si>
    <t>GSK211110HGO071</t>
  </si>
  <si>
    <t>GSK211110ATP167</t>
  </si>
  <si>
    <t>GSK211110YDU178</t>
  </si>
  <si>
    <t>GSK211110BHD261</t>
  </si>
  <si>
    <t>GSK211110LKV086</t>
  </si>
  <si>
    <t>GSK211110IEG084</t>
  </si>
  <si>
    <t>GSK211110UCS263</t>
  </si>
  <si>
    <t>GSK211110UAD530</t>
  </si>
  <si>
    <t>GSK211110UVD980</t>
  </si>
  <si>
    <t>GSK211110IWG495</t>
  </si>
  <si>
    <t>GSK211110RUS129</t>
  </si>
  <si>
    <t>GSK211110QVW039</t>
  </si>
  <si>
    <t>GSK211110EMA041</t>
  </si>
  <si>
    <t>GSK211110CQF276</t>
  </si>
  <si>
    <t>GSK211110NOM480</t>
  </si>
  <si>
    <t>GSK211110BUX850</t>
  </si>
  <si>
    <t>GSK211110IKV297</t>
  </si>
  <si>
    <t>GSK211110DYS432</t>
  </si>
  <si>
    <t>GSK211110NQV127</t>
  </si>
  <si>
    <t>GSK211110XJW243</t>
  </si>
  <si>
    <t>GSK211110XRW214</t>
  </si>
  <si>
    <t>GSK211110SYM813</t>
  </si>
  <si>
    <t>GSK211110WPJ318</t>
  </si>
  <si>
    <t>GSK211110LJC170</t>
  </si>
  <si>
    <t>GSK211110KJB381</t>
  </si>
  <si>
    <t>GSK211110OXB716</t>
  </si>
  <si>
    <t>GSK211110EQB428</t>
  </si>
  <si>
    <t>GSK211110RQL216</t>
  </si>
  <si>
    <t>DMD/2111/10/IJRY7926</t>
  </si>
  <si>
    <t>GSK211110MJU398</t>
  </si>
  <si>
    <t>GSK211110XLO184</t>
  </si>
  <si>
    <t>GSK211110PJK048</t>
  </si>
  <si>
    <t>GSK211110XKD342</t>
  </si>
  <si>
    <t>GSK211110TFR861</t>
  </si>
  <si>
    <t>GSK211110IRF820</t>
  </si>
  <si>
    <t>GSK211110CRM143</t>
  </si>
  <si>
    <t>GSK211110IGQ580</t>
  </si>
  <si>
    <t>DMD/2111/10/VSLU9561</t>
  </si>
  <si>
    <t>GSK211110NPF561</t>
  </si>
  <si>
    <t>GSK211110UVE038</t>
  </si>
  <si>
    <t>GSK211110WYR235</t>
  </si>
  <si>
    <t>GSK211104DHW319</t>
  </si>
  <si>
    <t>DMD/2111/11/JYCI6917</t>
  </si>
  <si>
    <t>GSK211111IRM394</t>
  </si>
  <si>
    <t>GSK211111LWB469</t>
  </si>
  <si>
    <t>GSK211111GTX986</t>
  </si>
  <si>
    <t>GSK211111HRZ723</t>
  </si>
  <si>
    <t>GSK211111KOG948</t>
  </si>
  <si>
    <t>GSK211110FJZ318</t>
  </si>
  <si>
    <t>GSK211111FMS879</t>
  </si>
  <si>
    <t>GSK211111PZH610</t>
  </si>
  <si>
    <t>GSK211111GSH860</t>
  </si>
  <si>
    <t>GSK211111XRW340</t>
  </si>
  <si>
    <t>GSK211110KDC839</t>
  </si>
  <si>
    <t>GSK211110TOK947</t>
  </si>
  <si>
    <t>GSK211111CKP687</t>
  </si>
  <si>
    <t>GSK211111MRV528</t>
  </si>
  <si>
    <t>GSK211111IXG512</t>
  </si>
  <si>
    <t>GSK211110OFZ176</t>
  </si>
  <si>
    <t>GSK211111CWP193</t>
  </si>
  <si>
    <t>GSK211111HOQ728</t>
  </si>
  <si>
    <t>GSK211110XZE745</t>
  </si>
  <si>
    <t>GSK211111YQZ509</t>
  </si>
  <si>
    <t>GSK211111LZN510</t>
  </si>
  <si>
    <t>GSK211111HTN578</t>
  </si>
  <si>
    <t>GSK211110NSI042</t>
  </si>
  <si>
    <t>GSK211111GKY604</t>
  </si>
  <si>
    <t>GSK211111KDH865</t>
  </si>
  <si>
    <t>GSK211111VWZ495</t>
  </si>
  <si>
    <t>GSK211111WME749</t>
  </si>
  <si>
    <t>GSK211111ZNU092</t>
  </si>
  <si>
    <t>GSK211111JVZ326</t>
  </si>
  <si>
    <t>GSK211110TGL823</t>
  </si>
  <si>
    <t>GSK211110SNZ182</t>
  </si>
  <si>
    <t>GSK211111LYO347</t>
  </si>
  <si>
    <t>GSK211111ROT852</t>
  </si>
  <si>
    <t>GSK211111NQM891</t>
  </si>
  <si>
    <t>GSK211111QVI259</t>
  </si>
  <si>
    <t>GSK211111CUS580</t>
  </si>
  <si>
    <t>GSK211111WTH609</t>
  </si>
  <si>
    <t>GSK211111BRL708</t>
  </si>
  <si>
    <t>GSK211111VAW352</t>
  </si>
  <si>
    <t>GSK211110MJE570</t>
  </si>
  <si>
    <t>GSK211111XKM682</t>
  </si>
  <si>
    <t>GSK211111ZKQ204</t>
  </si>
  <si>
    <t>GSK211111IVG827</t>
  </si>
  <si>
    <t>GSK211111TFC805</t>
  </si>
  <si>
    <t>GSK211111YPD061</t>
  </si>
  <si>
    <t>GSK211111TEG097</t>
  </si>
  <si>
    <t>GSK211111JAP761</t>
  </si>
  <si>
    <t>GSK211111KWN095</t>
  </si>
  <si>
    <t>GSK211109WCS607</t>
  </si>
  <si>
    <t>GSK211111BAX236</t>
  </si>
  <si>
    <t>GSK211111IJS481</t>
  </si>
  <si>
    <t>GSK211111SCL049</t>
  </si>
  <si>
    <t>GSK211111MZW168</t>
  </si>
  <si>
    <t>GSK211111PDA187</t>
  </si>
  <si>
    <t>GSK211111XMB046</t>
  </si>
  <si>
    <t>GSK211111JHS532</t>
  </si>
  <si>
    <t>GSK211111CLQ054</t>
  </si>
  <si>
    <t>GSK211111PRJ147</t>
  </si>
  <si>
    <t>GSK211111UEJ870</t>
  </si>
  <si>
    <t>GSK211111ECB631</t>
  </si>
  <si>
    <t>GSK211111EVO470</t>
  </si>
  <si>
    <t>GSK211111FNV857</t>
  </si>
  <si>
    <t>GSK211111WAT235</t>
  </si>
  <si>
    <t>GSK211111PTV608</t>
  </si>
  <si>
    <t>GSK211111GLQ596</t>
  </si>
  <si>
    <t>GSK211111WMP160</t>
  </si>
  <si>
    <t>GSK211111CAB961</t>
  </si>
  <si>
    <t>DMD/2111/11/WRPJ3472</t>
  </si>
  <si>
    <t>GSK211111QJY623</t>
  </si>
  <si>
    <t>GSK211111KYJ534</t>
  </si>
  <si>
    <t>GSK211111EZK802</t>
  </si>
  <si>
    <t>GSK211110ZHJ365</t>
  </si>
  <si>
    <t>DMD/2111/11/KGUL3496</t>
  </si>
  <si>
    <t>GSK211111EQM650</t>
  </si>
  <si>
    <t>14/11/2021 SYARIF MOHARDI</t>
  </si>
  <si>
    <t>DMD/2111/11/APOM7946</t>
  </si>
  <si>
    <t>GSK211111SHD240</t>
  </si>
  <si>
    <t>GSK211111HFO348</t>
  </si>
  <si>
    <t>GSK211111AOR579</t>
  </si>
  <si>
    <t>GSK211109OTW860</t>
  </si>
  <si>
    <t>GSK211111GNZ380</t>
  </si>
  <si>
    <t>GSK211111GDS581</t>
  </si>
  <si>
    <t>GSK211111HKD341</t>
  </si>
  <si>
    <t>GSK211111XVI809</t>
  </si>
  <si>
    <t>GSK211111XDH483</t>
  </si>
  <si>
    <t>GSK211111ZHC201</t>
  </si>
  <si>
    <t>GSK211110LCH108</t>
  </si>
  <si>
    <t>GSK211111NUT675</t>
  </si>
  <si>
    <t>GSK211111FGN152</t>
  </si>
  <si>
    <t>GSK211111KCW248</t>
  </si>
  <si>
    <t>GSK211110OVE509</t>
  </si>
  <si>
    <t>GSK211111HLJ129</t>
  </si>
  <si>
    <t>GSK211111EIG907</t>
  </si>
  <si>
    <t>GSK211111JCW145</t>
  </si>
  <si>
    <t>GSK211109YRV734</t>
  </si>
  <si>
    <t>GSK211111KVJ296</t>
  </si>
  <si>
    <t>GSK211111NLH140</t>
  </si>
  <si>
    <t>GSK211111DFR079</t>
  </si>
  <si>
    <t>GSK211111RAZ836</t>
  </si>
  <si>
    <t>GSK211111PZJ059</t>
  </si>
  <si>
    <t>GSK211111KXT701</t>
  </si>
  <si>
    <t>GSK211111AJN518</t>
  </si>
  <si>
    <t>GSK211111PYS047</t>
  </si>
  <si>
    <t>GSK211110YVE692</t>
  </si>
  <si>
    <t>GSK211111ZFM391</t>
  </si>
  <si>
    <t>GSK211111ACK712</t>
  </si>
  <si>
    <t>GSK211111DGR507</t>
  </si>
  <si>
    <t>GSK211110ETD271</t>
  </si>
  <si>
    <t>GSK211111CWM458</t>
  </si>
  <si>
    <t>GSK211111UXH427</t>
  </si>
  <si>
    <t>GSK211111AMS219</t>
  </si>
  <si>
    <t>GSK211111JPA842</t>
  </si>
  <si>
    <t>GSK211109KBX163</t>
  </si>
  <si>
    <t>GSK211111CEZ084</t>
  </si>
  <si>
    <t>GSK211111WTX407</t>
  </si>
  <si>
    <t>GSK211111YAS975</t>
  </si>
  <si>
    <t>GSK211111EOC647</t>
  </si>
  <si>
    <t>GSK211109IGA260</t>
  </si>
  <si>
    <t>GSK211111UIT156</t>
  </si>
  <si>
    <t>GSK211111GAS407</t>
  </si>
  <si>
    <t>GSK211111SJK281</t>
  </si>
  <si>
    <t>GSK211111HAI581</t>
  </si>
  <si>
    <t>GSK211111QGN278</t>
  </si>
  <si>
    <t>GSK211111SDV210</t>
  </si>
  <si>
    <t>GSK211111HMP950</t>
  </si>
  <si>
    <t>GSK211111VUG813</t>
  </si>
  <si>
    <t>GSK211111WNB918</t>
  </si>
  <si>
    <t>GSK211109UBV831</t>
  </si>
  <si>
    <t>GSK211111KCH354</t>
  </si>
  <si>
    <t>GSK211111UNV206</t>
  </si>
  <si>
    <t>GSK211111AIM079</t>
  </si>
  <si>
    <t>GSK211111GWD723</t>
  </si>
  <si>
    <t>GSK211111LIK382</t>
  </si>
  <si>
    <t>GSK211111TNF538</t>
  </si>
  <si>
    <t>GSK211111XGU758</t>
  </si>
  <si>
    <t>GSK211110EFQ127</t>
  </si>
  <si>
    <t>GSK211111XMI348</t>
  </si>
  <si>
    <t>GSK211111AGK728</t>
  </si>
  <si>
    <t>GSK211111HGE571</t>
  </si>
  <si>
    <t>GSK211111IQT041</t>
  </si>
  <si>
    <t>GSK211111IWB864</t>
  </si>
  <si>
    <t>GSK211111JYV827</t>
  </si>
  <si>
    <t>GSK211111PEB623</t>
  </si>
  <si>
    <t>GSK211111HGN127</t>
  </si>
  <si>
    <t>GSK211111QXD643</t>
  </si>
  <si>
    <t>GSK211111ELN921</t>
  </si>
  <si>
    <t>GSK211111LJV135</t>
  </si>
  <si>
    <t>GSK211109IWT620</t>
  </si>
  <si>
    <t>GSK211111YQZ403</t>
  </si>
  <si>
    <t>GSK211111KQH594</t>
  </si>
  <si>
    <t>GSK211109OXQ589</t>
  </si>
  <si>
    <t>GSK211111WBR492</t>
  </si>
  <si>
    <t>GSK211111OMT281</t>
  </si>
  <si>
    <t>GSK211111LBE906</t>
  </si>
  <si>
    <t>GSK211111GTP051</t>
  </si>
  <si>
    <t>GSK211111BSD173</t>
  </si>
  <si>
    <t>GSK211111UCH140</t>
  </si>
  <si>
    <t>GSK211111YCF817</t>
  </si>
  <si>
    <t>GSK211111NYX539</t>
  </si>
  <si>
    <t>GSK211111LHZ653</t>
  </si>
  <si>
    <t>GSK211111LCP430</t>
  </si>
  <si>
    <t>GSK211110YQH798</t>
  </si>
  <si>
    <t>GSK211111PKN745</t>
  </si>
  <si>
    <t>GSK211111LXN983</t>
  </si>
  <si>
    <t>GSK211111YJG910</t>
  </si>
  <si>
    <t>GSK211111DRL278</t>
  </si>
  <si>
    <t>GSK211111ZHX518</t>
  </si>
  <si>
    <t>GSK211111JZT354</t>
  </si>
  <si>
    <t>GSK211111JAN132</t>
  </si>
  <si>
    <t>GSK211111TBJ208</t>
  </si>
  <si>
    <t>GSK211111GTK762</t>
  </si>
  <si>
    <t>GSK211111CPD094</t>
  </si>
  <si>
    <t>GSK211111OPV358</t>
  </si>
  <si>
    <t>GSK211111CMI720</t>
  </si>
  <si>
    <t>GSK211111JVW408</t>
  </si>
  <si>
    <t>GSK211111LMO831</t>
  </si>
  <si>
    <t>GSK211111KTR502</t>
  </si>
  <si>
    <t>GSK211111SYA149</t>
  </si>
  <si>
    <t>GSK211111YLA328</t>
  </si>
  <si>
    <t>GSK211111CUT968</t>
  </si>
  <si>
    <t>GSK211111ENW965</t>
  </si>
  <si>
    <t>GSK211111BXA869</t>
  </si>
  <si>
    <t>GSK211111LTZ398</t>
  </si>
  <si>
    <t>GSK211111ULD981</t>
  </si>
  <si>
    <t>GSK211110LPM309</t>
  </si>
  <si>
    <t>GSK211111SWI694</t>
  </si>
  <si>
    <t>GSK211111VLM283</t>
  </si>
  <si>
    <t>GSK211111YJX524</t>
  </si>
  <si>
    <t>GSK211111HLA253</t>
  </si>
  <si>
    <t>GSK211110QWS697</t>
  </si>
  <si>
    <t>GSK211109XIL095</t>
  </si>
  <si>
    <t>GSK211109XKV860</t>
  </si>
  <si>
    <t>GSK211110FCQ463</t>
  </si>
  <si>
    <t>GSK211111QJN726</t>
  </si>
  <si>
    <t>GSK211111WPI820</t>
  </si>
  <si>
    <t>GSK211111YQA643</t>
  </si>
  <si>
    <t>GSK211111VSK158</t>
  </si>
  <si>
    <t>GSK211111KIN308</t>
  </si>
  <si>
    <t>GSK211109VAG476</t>
  </si>
  <si>
    <t>GSK211111MGZ801</t>
  </si>
  <si>
    <t>GSK211111JVD493</t>
  </si>
  <si>
    <t>GSK211110CQP513</t>
  </si>
  <si>
    <t>GSK211111IPM149</t>
  </si>
  <si>
    <t>GSK211110MAE852</t>
  </si>
  <si>
    <t>GSK211111DOT987</t>
  </si>
  <si>
    <t>GSK211110LBA179</t>
  </si>
  <si>
    <t>GSK211111LDY793</t>
  </si>
  <si>
    <t>GSK211109VPU631</t>
  </si>
  <si>
    <t>GSK211111PJY817</t>
  </si>
  <si>
    <t>GSK211111YFW893</t>
  </si>
  <si>
    <t>GSK211111YGF384</t>
  </si>
  <si>
    <t>GSK211109TWM829</t>
  </si>
  <si>
    <t>GSK211111FJB532</t>
  </si>
  <si>
    <t>GSK211111BTW952</t>
  </si>
  <si>
    <t>GSK211111TKY401</t>
  </si>
  <si>
    <t>GSK211111WSG928</t>
  </si>
  <si>
    <t>GSK211110MPK470</t>
  </si>
  <si>
    <t>GSK211111GCR639</t>
  </si>
  <si>
    <t>GSK211110WRL354</t>
  </si>
  <si>
    <t>GSK211111WLT420</t>
  </si>
  <si>
    <t>GSK211111GBC470</t>
  </si>
  <si>
    <t>GSK211111VGO179</t>
  </si>
  <si>
    <t>GSK211111KZQ849</t>
  </si>
  <si>
    <t>GSK211110TEJ412</t>
  </si>
  <si>
    <t>GSK211111LIU120</t>
  </si>
  <si>
    <t>GSK211111PNC536</t>
  </si>
  <si>
    <t>GSK211111CKA832</t>
  </si>
  <si>
    <t>GSK211111ZGK801</t>
  </si>
  <si>
    <t>GSK211111NBJ580</t>
  </si>
  <si>
    <t>GSK211111OFG354</t>
  </si>
  <si>
    <t>GSK211111OBQ974</t>
  </si>
  <si>
    <t>GSK211111RVS176</t>
  </si>
  <si>
    <t>GSK211111UHV670</t>
  </si>
  <si>
    <t>GSK211111RGP850</t>
  </si>
  <si>
    <t>DMD/2111/11/ITZD9642</t>
  </si>
  <si>
    <t>GSK211111XGU762</t>
  </si>
  <si>
    <t>GSK211111UPW518</t>
  </si>
  <si>
    <t>GSK211111VTC745</t>
  </si>
  <si>
    <t>DMD/2111/11/SFQL0846</t>
  </si>
  <si>
    <t>GSK211111GMB836</t>
  </si>
  <si>
    <t>GSK211111ZTW496</t>
  </si>
  <si>
    <t>GSK211109MJG840</t>
  </si>
  <si>
    <t>GSK211111EOL085</t>
  </si>
  <si>
    <t>GSK211111JRU169</t>
  </si>
  <si>
    <t>GSK211109DSF874</t>
  </si>
  <si>
    <t>GSK211109VIQ301</t>
  </si>
  <si>
    <t>GSK211109GCZ975</t>
  </si>
  <si>
    <t>GSK211111JKF120</t>
  </si>
  <si>
    <t>GSK211111NFL617</t>
  </si>
  <si>
    <t>GSK211111TYJ096</t>
  </si>
  <si>
    <t>GSK211111MYQ618</t>
  </si>
  <si>
    <t>GSK211110RUG245</t>
  </si>
  <si>
    <t>GSK211111JUE813</t>
  </si>
  <si>
    <t>DMD/2111/12/GQAP6284</t>
  </si>
  <si>
    <t>GSK211112UMZ123</t>
  </si>
  <si>
    <t>GSK211112VSL746</t>
  </si>
  <si>
    <t>GSK211112HCB026</t>
  </si>
  <si>
    <t>GSK211112JAI132</t>
  </si>
  <si>
    <t>GSK211112DHM245</t>
  </si>
  <si>
    <t>GSK211112YKR943</t>
  </si>
  <si>
    <t>GSK211112TFE019</t>
  </si>
  <si>
    <t>GSK211112ESL240</t>
  </si>
  <si>
    <t>GSK211112NBH274</t>
  </si>
  <si>
    <t>GSK211112GXZ278</t>
  </si>
  <si>
    <t>GSK211112OXM672</t>
  </si>
  <si>
    <t>GSK211112ABU309</t>
  </si>
  <si>
    <t>GSK211112OIG257</t>
  </si>
  <si>
    <t>GSK211112KFR042</t>
  </si>
  <si>
    <t>GSK211112WIT301</t>
  </si>
  <si>
    <t>GSK211112JUQ261</t>
  </si>
  <si>
    <t>GSK211112SFL356</t>
  </si>
  <si>
    <t>GSK211112TPK507</t>
  </si>
  <si>
    <t>GSK211112GAW421</t>
  </si>
  <si>
    <t>GSK211112GHW465</t>
  </si>
  <si>
    <t>GSK211111DRQ045</t>
  </si>
  <si>
    <t>GSK211111SPH198</t>
  </si>
  <si>
    <t>GSK211112SML685</t>
  </si>
  <si>
    <t>GSK211112BYQ074</t>
  </si>
  <si>
    <t>GSK211112PUB908</t>
  </si>
  <si>
    <t>GSK211112KVN641</t>
  </si>
  <si>
    <t>GSK211112FXO396</t>
  </si>
  <si>
    <t>GSK211111MGU459</t>
  </si>
  <si>
    <t>GSK211112LTN295</t>
  </si>
  <si>
    <t>GSK211112CTQ087</t>
  </si>
  <si>
    <t>GSK211112QZK495</t>
  </si>
  <si>
    <t>GSK211112BOL576</t>
  </si>
  <si>
    <t>GSK211112QMW945</t>
  </si>
  <si>
    <t>GSK211112HPF231</t>
  </si>
  <si>
    <t>GSK211112URY750</t>
  </si>
  <si>
    <t>GSK211112LZS861</t>
  </si>
  <si>
    <t>GSK211112QTB340</t>
  </si>
  <si>
    <t>GSK211112ZIG807</t>
  </si>
  <si>
    <t>GSK211112YSN376</t>
  </si>
  <si>
    <t>GSK211112LHM839</t>
  </si>
  <si>
    <t>GSK211112KLE765</t>
  </si>
  <si>
    <t>GSK211112SGE108</t>
  </si>
  <si>
    <t>GSK211112SEK408</t>
  </si>
  <si>
    <t>GSK211112VPK012</t>
  </si>
  <si>
    <t>GSK211112KAH867</t>
  </si>
  <si>
    <t>GSK211112DSV019</t>
  </si>
  <si>
    <t>GSK211112YKM417</t>
  </si>
  <si>
    <t>GSK211112GUW563</t>
  </si>
  <si>
    <t>GSK211112LKX938</t>
  </si>
  <si>
    <t>GSK211112ASQ458</t>
  </si>
  <si>
    <t>GSK211112EAN269</t>
  </si>
  <si>
    <t>GSK211112EJB356</t>
  </si>
  <si>
    <t>GSK211112RMX951</t>
  </si>
  <si>
    <t>GSK211112NAY902</t>
  </si>
  <si>
    <t>GSK211112GTX451</t>
  </si>
  <si>
    <t>GSK211111JUE971</t>
  </si>
  <si>
    <t>GSK211112XIT503</t>
  </si>
  <si>
    <t>GSK211111JQZ016</t>
  </si>
  <si>
    <t>GSK211112CAD081</t>
  </si>
  <si>
    <t>GSK211111RDT134</t>
  </si>
  <si>
    <t>GSK211112BLA932</t>
  </si>
  <si>
    <t>GSK211112WHY915</t>
  </si>
  <si>
    <t>GSK211112RAT824</t>
  </si>
  <si>
    <t>GSK211112NQY075</t>
  </si>
  <si>
    <t>GSK211112KCV096</t>
  </si>
  <si>
    <t>GSK211112DVF461</t>
  </si>
  <si>
    <t>GSK211112MTE480</t>
  </si>
  <si>
    <t>GSK211112RCW726</t>
  </si>
  <si>
    <t>GSK211112ZDR283</t>
  </si>
  <si>
    <t>GSK211112BMO970</t>
  </si>
  <si>
    <t>GSK211112KEU563</t>
  </si>
  <si>
    <t>GSK211112KJM521</t>
  </si>
  <si>
    <t>GSK211112APU604</t>
  </si>
  <si>
    <t>GSK211112TYJ051</t>
  </si>
  <si>
    <t>GSK211112RLA619</t>
  </si>
  <si>
    <t>GSK211112EPT645</t>
  </si>
  <si>
    <t>GSK211111WQU694</t>
  </si>
  <si>
    <t>GSK211112SHF530</t>
  </si>
  <si>
    <t>GSK211112PNH419</t>
  </si>
  <si>
    <t>GSK211112KXE017</t>
  </si>
  <si>
    <t>GSK211112STH492</t>
  </si>
  <si>
    <t>GSK211111HPY532</t>
  </si>
  <si>
    <t>GSK211112XWR416</t>
  </si>
  <si>
    <t>GSK211111SUD795</t>
  </si>
  <si>
    <t>GSK211112DLH248</t>
  </si>
  <si>
    <t>GSK211112OFS203</t>
  </si>
  <si>
    <t>GSK211112TLD356</t>
  </si>
  <si>
    <t>GSK211112SZY713</t>
  </si>
  <si>
    <t>GSK211112BPN153</t>
  </si>
  <si>
    <t>GSK211111ZUN487</t>
  </si>
  <si>
    <t>GSK211111IQP352</t>
  </si>
  <si>
    <t>GSK211112ZVO476</t>
  </si>
  <si>
    <t>GSK211112HZP072</t>
  </si>
  <si>
    <t>GSK211112ENT385</t>
  </si>
  <si>
    <t>GSK211112NZX718</t>
  </si>
  <si>
    <t>GSK211112RZX674</t>
  </si>
  <si>
    <t>GSK211112LZU071</t>
  </si>
  <si>
    <t>GSK211112RYS459</t>
  </si>
  <si>
    <t>GSK211112ZSI417</t>
  </si>
  <si>
    <t>GSK211112RSP574</t>
  </si>
  <si>
    <t>GSK211112VOL704</t>
  </si>
  <si>
    <t>GSK211112LHO279</t>
  </si>
  <si>
    <t>GSK211112ZJO547</t>
  </si>
  <si>
    <t>GSK211112TLS684</t>
  </si>
  <si>
    <t>GSK211111NWM630</t>
  </si>
  <si>
    <t>GSK211111RIW807</t>
  </si>
  <si>
    <t>GSK211111XBO739</t>
  </si>
  <si>
    <t>GSK211112RWI371</t>
  </si>
  <si>
    <t>GSK211112WCD493</t>
  </si>
  <si>
    <t>GSK211112YQX215</t>
  </si>
  <si>
    <t>GSK211112VZJ796</t>
  </si>
  <si>
    <t>GSK211112PAN718</t>
  </si>
  <si>
    <t>GSK211112TRL067</t>
  </si>
  <si>
    <t>GSK211112GEU107</t>
  </si>
  <si>
    <t>GSK211112XKO651</t>
  </si>
  <si>
    <t>GSK211112FWB634</t>
  </si>
  <si>
    <t>GSK211112FNB109</t>
  </si>
  <si>
    <t>GSK211111DVL472</t>
  </si>
  <si>
    <t>GSK211112JCI087</t>
  </si>
  <si>
    <t>GSK211112QWC978</t>
  </si>
  <si>
    <t>GSK211112JSW019</t>
  </si>
  <si>
    <t>GSK211112REI816</t>
  </si>
  <si>
    <t>GSK211112MUT420</t>
  </si>
  <si>
    <t>GSK211112RNW129</t>
  </si>
  <si>
    <t>GSK211111EKD187</t>
  </si>
  <si>
    <t>GSK211112UEN309</t>
  </si>
  <si>
    <t>GSK211112YCE219</t>
  </si>
  <si>
    <t>GSK211112HVF514</t>
  </si>
  <si>
    <t>GSK211112FZA817</t>
  </si>
  <si>
    <t>GSK211112ZCP980</t>
  </si>
  <si>
    <t>GSK211112RWX943</t>
  </si>
  <si>
    <t>GSK211112BID261</t>
  </si>
  <si>
    <t>GSK211112DYJ743</t>
  </si>
  <si>
    <t>GSK211112YDS018</t>
  </si>
  <si>
    <t>GSK211112VJP890</t>
  </si>
  <si>
    <t>GSK211112GRD783</t>
  </si>
  <si>
    <t>GSK211112AFB694</t>
  </si>
  <si>
    <t>GSK211112CSA634</t>
  </si>
  <si>
    <t>GSK211112AJF874</t>
  </si>
  <si>
    <t>GSK211112VIL380</t>
  </si>
  <si>
    <t>DMD/2111/12/HCID1238</t>
  </si>
  <si>
    <t>GSK211112CHW357</t>
  </si>
  <si>
    <t>DMD/2111/12/RKXV2143</t>
  </si>
  <si>
    <t>GSK211112NAD237</t>
  </si>
  <si>
    <t>GSK211112RKJ380</t>
  </si>
  <si>
    <t>GSK211112AXT293</t>
  </si>
  <si>
    <t>GSK211112XSL217</t>
  </si>
  <si>
    <t>DMD/2111/12/JPXM8549</t>
  </si>
  <si>
    <t>GSK211112IGV513</t>
  </si>
  <si>
    <t>DMD/2111/12/YAJR7984</t>
  </si>
  <si>
    <t>GSK211112ELH561</t>
  </si>
  <si>
    <t>GSK211112CSK162</t>
  </si>
  <si>
    <t>GSK211112EJM841</t>
  </si>
  <si>
    <t>GSK211111KOW324</t>
  </si>
  <si>
    <t>GSK211112YTP912</t>
  </si>
  <si>
    <t>GSK211111JCW081</t>
  </si>
  <si>
    <t>GSK211112ZQM605</t>
  </si>
  <si>
    <t>GSK211111ETZ470</t>
  </si>
  <si>
    <t>GSK211112URB704</t>
  </si>
  <si>
    <t>GSK211112BWL468</t>
  </si>
  <si>
    <t>GSK211112ZYT368</t>
  </si>
  <si>
    <t>GSK211112YFU497</t>
  </si>
  <si>
    <t>GSK211112YIZ827</t>
  </si>
  <si>
    <t>GSK211112DEG834</t>
  </si>
  <si>
    <t>GSK211112ISR891</t>
  </si>
  <si>
    <t>GSK211112GOY365</t>
  </si>
  <si>
    <t>GSK211112CSP690</t>
  </si>
  <si>
    <t>GSK211111QHS107</t>
  </si>
  <si>
    <t>GSK211111MTU359</t>
  </si>
  <si>
    <t>GSK211112DQK841</t>
  </si>
  <si>
    <t>GSK211112UHC213</t>
  </si>
  <si>
    <t>GSK211112EWN719</t>
  </si>
  <si>
    <t>GSK211112DNF501</t>
  </si>
  <si>
    <t>GSK211111POZ817</t>
  </si>
  <si>
    <t>GSK211112YVH328</t>
  </si>
  <si>
    <t>GSK211112FIA659</t>
  </si>
  <si>
    <t>GSK211112VGE034</t>
  </si>
  <si>
    <t>GSK211111CAZ518</t>
  </si>
  <si>
    <t>GSK211112LXU941</t>
  </si>
  <si>
    <t>GSK211112CZN976</t>
  </si>
  <si>
    <t>GSK211112KEY610</t>
  </si>
  <si>
    <t>GSK211112FMC286</t>
  </si>
  <si>
    <t>GSK211112PNS936</t>
  </si>
  <si>
    <t>GSK211112PIL632</t>
  </si>
  <si>
    <t>GSK211111GSF371</t>
  </si>
  <si>
    <t>GSK211112OGA439</t>
  </si>
  <si>
    <t>GSK211112OCK748</t>
  </si>
  <si>
    <t>GSK211112QZA071</t>
  </si>
  <si>
    <t>GSK211112AVL529</t>
  </si>
  <si>
    <t>GSK211112ZPA172</t>
  </si>
  <si>
    <t>GSK211112DWT029</t>
  </si>
  <si>
    <t>GSK211111IQK120</t>
  </si>
  <si>
    <t>GSK211112QAX703</t>
  </si>
  <si>
    <t>GSK211112LPB012</t>
  </si>
  <si>
    <t>GSK211112TRL290</t>
  </si>
  <si>
    <t>GSK211111LJI962</t>
  </si>
  <si>
    <t>GSK211112KSG893</t>
  </si>
  <si>
    <t>GSK211111EPO827</t>
  </si>
  <si>
    <t>GSK211112NEW362</t>
  </si>
  <si>
    <t>GSK211112XOU472</t>
  </si>
  <si>
    <t>GSK211112NEY924</t>
  </si>
  <si>
    <t>GSK211112TGQ356</t>
  </si>
  <si>
    <t>GSK211112QSG473</t>
  </si>
  <si>
    <t>GSK211112RSH521</t>
  </si>
  <si>
    <t>GSK211112TUP039</t>
  </si>
  <si>
    <t>GSK211112KOA572</t>
  </si>
  <si>
    <t>GSK211112MRS146</t>
  </si>
  <si>
    <t>GSK211112PBX964</t>
  </si>
  <si>
    <t>GSK211112TPY425</t>
  </si>
  <si>
    <t>GSK211112NFZ810</t>
  </si>
  <si>
    <t>GSK211111BLD238</t>
  </si>
  <si>
    <t>GSK211112ULD583</t>
  </si>
  <si>
    <t>GSK211112MGU623</t>
  </si>
  <si>
    <t>GSK211112ZJA402</t>
  </si>
  <si>
    <t>GSK211112ERA274</t>
  </si>
  <si>
    <t>GSK211112XZM084</t>
  </si>
  <si>
    <t>GSK211112ZFL804</t>
  </si>
  <si>
    <t>GSK211112VAH678</t>
  </si>
  <si>
    <t>GSK211112ODS716</t>
  </si>
  <si>
    <t>GSK211112TQU674</t>
  </si>
  <si>
    <t>GSK211112QTA984</t>
  </si>
  <si>
    <t>GSK211112AEM639</t>
  </si>
  <si>
    <t>GSK211112VZC371</t>
  </si>
  <si>
    <t>GSK211112BTH768</t>
  </si>
  <si>
    <t>GSK211112TSZ472</t>
  </si>
  <si>
    <t>GSK211111IDU678</t>
  </si>
  <si>
    <t>GSK211112JMF391</t>
  </si>
  <si>
    <t>GSK211112GXW973</t>
  </si>
  <si>
    <t>GSK211111KAE471</t>
  </si>
  <si>
    <t>GSK211112BYJ593</t>
  </si>
  <si>
    <t>GSK211112YBZ892</t>
  </si>
  <si>
    <t>GSK211111AIO042</t>
  </si>
  <si>
    <t>GSK211112LQW467</t>
  </si>
  <si>
    <t>GSK211112ORB346</t>
  </si>
  <si>
    <t>GSK211112YOC572</t>
  </si>
  <si>
    <t>GSK211112QOE358</t>
  </si>
  <si>
    <t>GSK211111WYM167</t>
  </si>
  <si>
    <t>GSK211112IBY716</t>
  </si>
  <si>
    <t>GSK211112DAM603</t>
  </si>
  <si>
    <t>GSK211112YKJ593</t>
  </si>
  <si>
    <t>GSK211111SLH045</t>
  </si>
  <si>
    <t>GSK211112TNL768</t>
  </si>
  <si>
    <t>GSK211111GJL263</t>
  </si>
  <si>
    <t>GSK211111HNM623</t>
  </si>
  <si>
    <t>GSK211112QUD847</t>
  </si>
  <si>
    <t>GSK211112WBV387</t>
  </si>
  <si>
    <t>GSK211112OJX405</t>
  </si>
  <si>
    <t>GSK211112MTD925</t>
  </si>
  <si>
    <t>GSK211112LWN072</t>
  </si>
  <si>
    <t>GSK211111KZU632</t>
  </si>
  <si>
    <t>GSK211110HAW869</t>
  </si>
  <si>
    <t>GSK211112BID370</t>
  </si>
  <si>
    <t>GSK211112PXG164</t>
  </si>
  <si>
    <t>GSK211112XNA389</t>
  </si>
  <si>
    <t>GSK211112WEB034</t>
  </si>
  <si>
    <t>GSK211110XGL345</t>
  </si>
  <si>
    <t>GSK211111ASH473</t>
  </si>
  <si>
    <t>GSK211112DSP592</t>
  </si>
  <si>
    <t>GSK211112BFG409</t>
  </si>
  <si>
    <t>GSK211112MBQ915</t>
  </si>
  <si>
    <t>GSK211112QTW298</t>
  </si>
  <si>
    <t>GSK211112CIK807</t>
  </si>
  <si>
    <t>GSK211112YMO379</t>
  </si>
  <si>
    <t>GSK211112NWA172</t>
  </si>
  <si>
    <t>GSK211112TCE183</t>
  </si>
  <si>
    <t>GSK211112IDF475</t>
  </si>
  <si>
    <t>GSK211112DYF340</t>
  </si>
  <si>
    <t>GSK211112AIT405</t>
  </si>
  <si>
    <t>GSK211112DLU872</t>
  </si>
  <si>
    <t>GSK211112GPU158</t>
  </si>
  <si>
    <t>GSK211112ECG016</t>
  </si>
  <si>
    <t>GSK211112BHD851</t>
  </si>
  <si>
    <t>GSK211112NGU498</t>
  </si>
  <si>
    <t>GSK211112RPB749</t>
  </si>
  <si>
    <t>GSK211112AWT203</t>
  </si>
  <si>
    <t>GSK211112MFN851</t>
  </si>
  <si>
    <t>GSK211112RUE475</t>
  </si>
  <si>
    <t>GSK211112WLG219</t>
  </si>
  <si>
    <t>GSK211112IBM217</t>
  </si>
  <si>
    <t>GSK211112TOI503</t>
  </si>
  <si>
    <t>GSK211112ALV659</t>
  </si>
  <si>
    <t>GSK211112OQD018</t>
  </si>
  <si>
    <t>GSK211112OIW129</t>
  </si>
  <si>
    <t>GSK211112HFD396</t>
  </si>
  <si>
    <t>GSK211112TEZ426</t>
  </si>
  <si>
    <t>GSK211112BVM015</t>
  </si>
  <si>
    <t>GSK211112ORQ681</t>
  </si>
  <si>
    <t>GSK211112MAQ516</t>
  </si>
  <si>
    <t>GSK211112NJQ079</t>
  </si>
  <si>
    <t>GSK211112XZE869</t>
  </si>
  <si>
    <t>GSK211112EUV495</t>
  </si>
  <si>
    <t>GSK211112YQN365</t>
  </si>
  <si>
    <t>GSK211112TSL094</t>
  </si>
  <si>
    <t>GSK211112NOA572</t>
  </si>
  <si>
    <t>GSK211112SQM198</t>
  </si>
  <si>
    <t>GSK211112ZFB064</t>
  </si>
  <si>
    <t>GSK211110SEX579</t>
  </si>
  <si>
    <t>GSK211112GJZ064</t>
  </si>
  <si>
    <t>GSK211112BIX835</t>
  </si>
  <si>
    <t>GSK211112IUT581</t>
  </si>
  <si>
    <t>GSK211112HXF207</t>
  </si>
  <si>
    <t>GSK211112BGH346</t>
  </si>
  <si>
    <t>GSK211112ROD320</t>
  </si>
  <si>
    <t>GSK211112CDS910</t>
  </si>
  <si>
    <t>GSK211112WXR419</t>
  </si>
  <si>
    <t>GSK211112VMS460</t>
  </si>
  <si>
    <t>GSK211112MDW234</t>
  </si>
  <si>
    <t>GSK211112RSF608</t>
  </si>
  <si>
    <t>GSK211112PJQ410</t>
  </si>
  <si>
    <t>GSK211112XAI245</t>
  </si>
  <si>
    <t>GSK211112YOQ594</t>
  </si>
  <si>
    <t>GSK211112IDJ472</t>
  </si>
  <si>
    <t>GSK211112GPN092</t>
  </si>
  <si>
    <t>GSK211112GOM347</t>
  </si>
  <si>
    <t>GSK211112HWY849</t>
  </si>
  <si>
    <t>GSK211112SKE912</t>
  </si>
  <si>
    <t>GSK211111KON563</t>
  </si>
  <si>
    <t>GSK211112TBH863</t>
  </si>
  <si>
    <t>GSK211112RZW567</t>
  </si>
  <si>
    <t>GSK211112KTX045</t>
  </si>
  <si>
    <t>GSK211112QWI123</t>
  </si>
  <si>
    <t>GSK211112LSX467</t>
  </si>
  <si>
    <t>GSK211112PHB587</t>
  </si>
  <si>
    <t>GSK211112AIV047</t>
  </si>
  <si>
    <t>GSK211112XOM062</t>
  </si>
  <si>
    <t>GSK211112ZCH369</t>
  </si>
  <si>
    <t>GSK211112NWX103</t>
  </si>
  <si>
    <t>GSK211112IGE671</t>
  </si>
  <si>
    <t>GSK211112CGW249</t>
  </si>
  <si>
    <t>GSK211112ZWI172</t>
  </si>
  <si>
    <t>GSK211112AIO056</t>
  </si>
  <si>
    <t>GSK211112NEZ516</t>
  </si>
  <si>
    <t>GSK211112HFP143</t>
  </si>
  <si>
    <t>GSK211112DVI156</t>
  </si>
  <si>
    <t>GSK211112UZK318</t>
  </si>
  <si>
    <t>GSK211112YBS957</t>
  </si>
  <si>
    <t>GSK211112VOA109</t>
  </si>
  <si>
    <t>GSK211112GOJ659</t>
  </si>
  <si>
    <t>GSK211112KQU845</t>
  </si>
  <si>
    <t>GSK211112CMO518</t>
  </si>
  <si>
    <t>GSK211112TWY702</t>
  </si>
  <si>
    <t>GSK211112RYJ948</t>
  </si>
  <si>
    <t>GSK211112CRW107</t>
  </si>
  <si>
    <t>GSK211111RYQ180</t>
  </si>
  <si>
    <t>GSK211112IHA824</t>
  </si>
  <si>
    <t>GSK211112PBK142</t>
  </si>
  <si>
    <t>GSK211112GKD130</t>
  </si>
  <si>
    <t>GSK211112JWZ871</t>
  </si>
  <si>
    <t>GSK211112KCJ930</t>
  </si>
  <si>
    <t>GSK211112GUW679</t>
  </si>
  <si>
    <t>GSK211112NTY371</t>
  </si>
  <si>
    <t>GSK211111MFN365</t>
  </si>
  <si>
    <t>GSK211112QJG687</t>
  </si>
  <si>
    <t>GSK211112DHI463</t>
  </si>
  <si>
    <t>GSK211112YGB732</t>
  </si>
  <si>
    <t>GSK211112UAN452</t>
  </si>
  <si>
    <t>GSK211112ONE615</t>
  </si>
  <si>
    <t>GSK211112EJR487</t>
  </si>
  <si>
    <t>GSK211112CND653</t>
  </si>
  <si>
    <t>GSK211112FAQ748</t>
  </si>
  <si>
    <t>GSK211112TSA956</t>
  </si>
  <si>
    <t>GSK211112KYI351</t>
  </si>
  <si>
    <t>GSK211112KUB543</t>
  </si>
  <si>
    <t>GSK211111TPE930</t>
  </si>
  <si>
    <t>GSK211112XZB721</t>
  </si>
  <si>
    <t>GSK211112NYI041</t>
  </si>
  <si>
    <t>GSK211112BHW019</t>
  </si>
  <si>
    <t>GSK211112EIB980</t>
  </si>
  <si>
    <t>GSK211112CGL837</t>
  </si>
  <si>
    <t>GSK211112BPV245</t>
  </si>
  <si>
    <t>GSK211112NJV376</t>
  </si>
  <si>
    <t>GSK211112AMJ397</t>
  </si>
  <si>
    <t>GSK211112FAV306</t>
  </si>
  <si>
    <t>GSK211112UPY491</t>
  </si>
  <si>
    <t>GSK211112KPW703</t>
  </si>
  <si>
    <t>GSK211112EUJ613</t>
  </si>
  <si>
    <t>GSK211112ZYL254</t>
  </si>
  <si>
    <t>GSK211112WEC412</t>
  </si>
  <si>
    <t>GSK211112AXQ153</t>
  </si>
  <si>
    <t>GSK211112VYU506</t>
  </si>
  <si>
    <t>GSK211112MIU980</t>
  </si>
  <si>
    <t>GSK211112QTB809</t>
  </si>
  <si>
    <t>GSK211112QZS762</t>
  </si>
  <si>
    <t>GSK211112VSY642</t>
  </si>
  <si>
    <t>GSK211112NOE278</t>
  </si>
  <si>
    <t>GSK211112KOG385</t>
  </si>
  <si>
    <t>GSK211112PZB564</t>
  </si>
  <si>
    <t>GSK211112ZTP260</t>
  </si>
  <si>
    <t>GSK211112TPW460</t>
  </si>
  <si>
    <t>GSK211112ECM526</t>
  </si>
  <si>
    <t>GSK211112WEV039</t>
  </si>
  <si>
    <t>GSK211112ULZ239</t>
  </si>
  <si>
    <t>GSK211112UDZ047</t>
  </si>
  <si>
    <t>GSK211112JXW921</t>
  </si>
  <si>
    <t>GSK211112XOR792</t>
  </si>
  <si>
    <t>GSK211112NEH735</t>
  </si>
  <si>
    <t>GSK211112AOZ237</t>
  </si>
  <si>
    <t>GSK211112AZI861</t>
  </si>
  <si>
    <t>GSK211112PXG283</t>
  </si>
  <si>
    <t>GSK211112YDB348</t>
  </si>
  <si>
    <t>GSK211112HFO078</t>
  </si>
  <si>
    <t>GSK211112PGD718</t>
  </si>
  <si>
    <t>GSK211112DTA801</t>
  </si>
  <si>
    <t>GSK211112PVC028</t>
  </si>
  <si>
    <t>GSK211112RGF268</t>
  </si>
  <si>
    <t>GSK211111IAF814</t>
  </si>
  <si>
    <t>GSK211112KPR789</t>
  </si>
  <si>
    <t>GSK211112VPE476</t>
  </si>
  <si>
    <t>GSK211112WAJ819</t>
  </si>
  <si>
    <t>GSK211112LAT382</t>
  </si>
  <si>
    <t>GSK211112XAR528</t>
  </si>
  <si>
    <t>GSK211111HZV513</t>
  </si>
  <si>
    <t>GSK211112POL086</t>
  </si>
  <si>
    <t>GSK211112WNG849</t>
  </si>
  <si>
    <t>GSK211110MYU950</t>
  </si>
  <si>
    <t>GSK211112YPB749</t>
  </si>
  <si>
    <t>GSK211112ROV025</t>
  </si>
  <si>
    <t>GSK211112FLD128</t>
  </si>
  <si>
    <t>GSK211112PHO568</t>
  </si>
  <si>
    <t>GSK211112UBD648</t>
  </si>
  <si>
    <t>GSK211112VOM926</t>
  </si>
  <si>
    <t>GSK211112SEL760</t>
  </si>
  <si>
    <t>GSK211112FBS091</t>
  </si>
  <si>
    <t>GSK211112JCO492</t>
  </si>
  <si>
    <t>GSK211110ZNL528</t>
  </si>
  <si>
    <t>GSK211112UNT608</t>
  </si>
  <si>
    <t>GSK211112OWS675</t>
  </si>
  <si>
    <t>GSK211112PUZ761</t>
  </si>
  <si>
    <t>GSK211110YVF296</t>
  </si>
  <si>
    <t>GSK211112DYW327</t>
  </si>
  <si>
    <t>GSK211112YEK013</t>
  </si>
  <si>
    <t>GSK211112XTV136</t>
  </si>
  <si>
    <t>GSK211112WOQ294</t>
  </si>
  <si>
    <t>GSK211112MIP318</t>
  </si>
  <si>
    <t>GSK211112MTC563</t>
  </si>
  <si>
    <t>GSK211112OCR586</t>
  </si>
  <si>
    <t>GSK211112ICS869</t>
  </si>
  <si>
    <t>GSK211112LBX786</t>
  </si>
  <si>
    <t>GSK211112DRH672</t>
  </si>
  <si>
    <t>GSK211112BEN432</t>
  </si>
  <si>
    <t>GSK211112LIX051</t>
  </si>
  <si>
    <t>GSK211112LMC705</t>
  </si>
  <si>
    <t>GSK211112HUE293</t>
  </si>
  <si>
    <t>GSK211112DQM534</t>
  </si>
  <si>
    <t>GSK211112JLI074</t>
  </si>
  <si>
    <t>GSK211112DLQ039</t>
  </si>
  <si>
    <t>GSK211112LAD826</t>
  </si>
  <si>
    <t>GSK211112CWH957</t>
  </si>
  <si>
    <t>GSK211112HJC206</t>
  </si>
  <si>
    <t>GSK211112TLE037</t>
  </si>
  <si>
    <t>GSK211110GYI408</t>
  </si>
  <si>
    <t>GSK211112UZQ506</t>
  </si>
  <si>
    <t>GSK211111SZW534</t>
  </si>
  <si>
    <t>GSK211112GIF317</t>
  </si>
  <si>
    <t>GSK211112FXA268</t>
  </si>
  <si>
    <t>GSK211112FZL107</t>
  </si>
  <si>
    <t>GSK211112FYQ297</t>
  </si>
  <si>
    <t>GSK211111ATI573</t>
  </si>
  <si>
    <t>GSK211112IDL072</t>
  </si>
  <si>
    <t>GSK211112VDL826</t>
  </si>
  <si>
    <t>GSK211112WLG401</t>
  </si>
  <si>
    <t>DMD/2111/12/EZAD4510</t>
  </si>
  <si>
    <t>GSK211110MVP780</t>
  </si>
  <si>
    <t>GSK211112KDJ051</t>
  </si>
  <si>
    <t>GSK211112MFH786</t>
  </si>
  <si>
    <t>GSK211112GEF791</t>
  </si>
  <si>
    <t>GSK211110NZP567</t>
  </si>
  <si>
    <t>GSK211112UTJ431</t>
  </si>
  <si>
    <t>GSK211112QJW814</t>
  </si>
  <si>
    <t>GSK211110TJR850</t>
  </si>
  <si>
    <t>GSK211112FUN567</t>
  </si>
  <si>
    <t>GSK211112WYK086</t>
  </si>
  <si>
    <t>GSK211112KWE428</t>
  </si>
  <si>
    <t>GSK211112DPJ106</t>
  </si>
  <si>
    <t xml:space="preserve"> GSK211112FVK049</t>
  </si>
  <si>
    <t>GSK211111CKG056</t>
  </si>
  <si>
    <t>DMD/2111/12/EDFM2896</t>
  </si>
  <si>
    <t>GSK211112EKT378</t>
  </si>
  <si>
    <t>GSK211112EZF679</t>
  </si>
  <si>
    <t>GSK211112YSG195</t>
  </si>
  <si>
    <t>GSK211112QBA384</t>
  </si>
  <si>
    <t>GSK211112HXU870</t>
  </si>
  <si>
    <t>GSK211112PNU187</t>
  </si>
  <si>
    <t>GSK211112NGK085</t>
  </si>
  <si>
    <t>GSK211112VWA965</t>
  </si>
  <si>
    <t>GSK211112HTX413</t>
  </si>
  <si>
    <t>GSK211112FVS482</t>
  </si>
  <si>
    <t>GSK211112KUO925</t>
  </si>
  <si>
    <t>DMD/2111/12/KTWL9706</t>
  </si>
  <si>
    <t>GSK211111JSB605</t>
  </si>
  <si>
    <t>GSK211112KEJ089</t>
  </si>
  <si>
    <t>GSK211112GJS094</t>
  </si>
  <si>
    <t>GSK211111JDR547</t>
  </si>
  <si>
    <t>GSK211111DZW531</t>
  </si>
  <si>
    <t>GSK211111IED657</t>
  </si>
  <si>
    <t>GSK211111DOH549</t>
  </si>
  <si>
    <t>GSK211112OWX418</t>
  </si>
  <si>
    <t>GSK211111XTH379</t>
  </si>
  <si>
    <t>GSK211111AIF708</t>
  </si>
  <si>
    <t>GSK211111TWV604</t>
  </si>
  <si>
    <t>GSK211112MCS324</t>
  </si>
  <si>
    <t>GSK211111PQO159</t>
  </si>
  <si>
    <t>GSK211111TWR732</t>
  </si>
  <si>
    <t>GSK211111WAT039</t>
  </si>
  <si>
    <t>GSK211112LUH620</t>
  </si>
  <si>
    <t>GSK211111WAL791</t>
  </si>
  <si>
    <t>DMD/2111/12/LCEH3086</t>
  </si>
  <si>
    <t>GSK211111IKV218</t>
  </si>
  <si>
    <t>GSK211111HUD710</t>
  </si>
  <si>
    <t>GSK211111THG891</t>
  </si>
  <si>
    <t>GSK211112EDT328</t>
  </si>
  <si>
    <t>GSK211112CMY720</t>
  </si>
  <si>
    <t>DMD/2111/12/VIFN9457</t>
  </si>
  <si>
    <t>GSK211112STP764</t>
  </si>
  <si>
    <t>GSK211112NWZ852</t>
  </si>
  <si>
    <t>GSK211112JVY769</t>
  </si>
  <si>
    <t>GSK211112KVI082</t>
  </si>
  <si>
    <t>GSK211112TVY741</t>
  </si>
  <si>
    <t>GSK211112KQM367</t>
  </si>
  <si>
    <t>GSK211112BDM013</t>
  </si>
  <si>
    <t>GSK211112JPX594</t>
  </si>
  <si>
    <t>GSK211112LTK756</t>
  </si>
  <si>
    <t>DMD/2111/12/KJVE6510</t>
  </si>
  <si>
    <t>GSK211112OQT302</t>
  </si>
  <si>
    <t>GSK211112FEQ832</t>
  </si>
  <si>
    <t>GSK211112YRK516</t>
  </si>
  <si>
    <t>GSK211112HQY614</t>
  </si>
  <si>
    <t>GSK211112KVL196</t>
  </si>
  <si>
    <t>GSK211112CIG107</t>
  </si>
  <si>
    <t>GSK211112NJL495</t>
  </si>
  <si>
    <t>GSK211112YIN486</t>
  </si>
  <si>
    <t>GSK211112QDI049</t>
  </si>
  <si>
    <t>GSK211112GKB650</t>
  </si>
  <si>
    <t>11/14/2021 SYARIF MOHARDI</t>
  </si>
  <si>
    <t>DMD/2111/13/OPNR1379</t>
  </si>
  <si>
    <t>GSK211113IQU372</t>
  </si>
  <si>
    <t>GSK211112BNJ863</t>
  </si>
  <si>
    <t>GSK211113GVC692</t>
  </si>
  <si>
    <t>GSK211113UPM839</t>
  </si>
  <si>
    <t>GSK211113GHB769</t>
  </si>
  <si>
    <t>GSK211113EWP653</t>
  </si>
  <si>
    <t>GSK211113LGR284</t>
  </si>
  <si>
    <t>GSK211113NCH825</t>
  </si>
  <si>
    <t>GSK211112WCL406</t>
  </si>
  <si>
    <t>GSK211113LZG190</t>
  </si>
  <si>
    <t>GSK211113EBR814</t>
  </si>
  <si>
    <t>GSK211112MDL685</t>
  </si>
  <si>
    <t>GSK211113WXE368</t>
  </si>
  <si>
    <t>GSK211113CZS463</t>
  </si>
  <si>
    <t>GSK211113HZA592</t>
  </si>
  <si>
    <t>GSK211113EUC165</t>
  </si>
  <si>
    <t>GSK211113WUH037</t>
  </si>
  <si>
    <t>GSK211112ZEM526</t>
  </si>
  <si>
    <t>GSK211112JMC072</t>
  </si>
  <si>
    <t>GSK211113WHL307</t>
  </si>
  <si>
    <t>GSK211113MDY347</t>
  </si>
  <si>
    <t>GSK211113RMO598</t>
  </si>
  <si>
    <t>GSK211112IAB946</t>
  </si>
  <si>
    <t>GSK211112OIE478</t>
  </si>
  <si>
    <t>GSK211113JPI871</t>
  </si>
  <si>
    <t>GSK211113MQB106</t>
  </si>
  <si>
    <t>GSK211113EDT583</t>
  </si>
  <si>
    <t>GSK211113UIF945</t>
  </si>
  <si>
    <t>GSK211113VWY815</t>
  </si>
  <si>
    <t>GSK211113PQL291</t>
  </si>
  <si>
    <t>GSK211113TCN609</t>
  </si>
  <si>
    <t>GSK211113KCE351</t>
  </si>
  <si>
    <t>GSK211113ZVG824</t>
  </si>
  <si>
    <t>GSK211113NXT385</t>
  </si>
  <si>
    <t>GSK211113ICJ192</t>
  </si>
  <si>
    <t>GSK211113GIW549</t>
  </si>
  <si>
    <t>GSK211112WGA159</t>
  </si>
  <si>
    <t>GSK211113FHL705</t>
  </si>
  <si>
    <t>GSK211113SUZ851</t>
  </si>
  <si>
    <t>GSK211113VXL608</t>
  </si>
  <si>
    <t>GSK211113BMX641</t>
  </si>
  <si>
    <t>GSK211113HQW463</t>
  </si>
  <si>
    <t>GSK211113AQO742</t>
  </si>
  <si>
    <t>GSK211113QYV873</t>
  </si>
  <si>
    <t>GSK211113DME741</t>
  </si>
  <si>
    <t>GSK211113XSU730</t>
  </si>
  <si>
    <t>GSK211113CMR836</t>
  </si>
  <si>
    <t>GSK211113NBA893</t>
  </si>
  <si>
    <t>GSK211113GIY059</t>
  </si>
  <si>
    <t>GSK211113NSC306</t>
  </si>
  <si>
    <t>GSK211113ZDU876</t>
  </si>
  <si>
    <t>GSK211113XME953</t>
  </si>
  <si>
    <t>GSK211113VZR671</t>
  </si>
  <si>
    <t>GSK211113YWB196</t>
  </si>
  <si>
    <t>GSK211113MQR462</t>
  </si>
  <si>
    <t>GSK211113WCF231</t>
  </si>
  <si>
    <t>GSK211113TAD836</t>
  </si>
  <si>
    <t>GSK211113KSJ192</t>
  </si>
  <si>
    <t>GSK211113BDZ126</t>
  </si>
  <si>
    <t>GSK211113XKR486</t>
  </si>
  <si>
    <t>GSK211113LRJ283</t>
  </si>
  <si>
    <t>GSK211113XZV936</t>
  </si>
  <si>
    <t>GSK211113VIZ791</t>
  </si>
  <si>
    <t>GSK211113IJR126</t>
  </si>
  <si>
    <t>GSK211113WDA603</t>
  </si>
  <si>
    <t>GSK211113OCY438</t>
  </si>
  <si>
    <t>GSK211112MNP790</t>
  </si>
  <si>
    <t>GSK211113ASE081</t>
  </si>
  <si>
    <t>GSK211113AZV149</t>
  </si>
  <si>
    <t>GSK211113MTW496</t>
  </si>
  <si>
    <t>GSK211113HPE036</t>
  </si>
  <si>
    <t>GSK211113VIA297</t>
  </si>
  <si>
    <t>GSK211113IFB310</t>
  </si>
  <si>
    <t>GSK211113ITO865</t>
  </si>
  <si>
    <t>GSK211113WHF657</t>
  </si>
  <si>
    <t>GSK211113SHQ057</t>
  </si>
  <si>
    <t>GSK211113WKM154</t>
  </si>
  <si>
    <t>GSK211113VTJ041</t>
  </si>
  <si>
    <t>GSK211113IJN893</t>
  </si>
  <si>
    <t>GSK211113IOB267</t>
  </si>
  <si>
    <t>GSK211113FKX968</t>
  </si>
  <si>
    <t>GSK211112IDR450</t>
  </si>
  <si>
    <t>GSK211113PLS362</t>
  </si>
  <si>
    <t>GSK211113PKI072</t>
  </si>
  <si>
    <t>GSK211113ANL603</t>
  </si>
  <si>
    <t>GSK211113BYT642</t>
  </si>
  <si>
    <t>GSK211113TLO715</t>
  </si>
  <si>
    <t>GSK211113MEJ312</t>
  </si>
  <si>
    <t>GSK211113ZXO085</t>
  </si>
  <si>
    <t>GSK211113SQV584</t>
  </si>
  <si>
    <t>GSK211113RCM401</t>
  </si>
  <si>
    <t>GSK211113QGE068</t>
  </si>
  <si>
    <t>GSK211113BUW839</t>
  </si>
  <si>
    <t>GSK211113ODY190</t>
  </si>
  <si>
    <t>GSK211113WYE981</t>
  </si>
  <si>
    <t>GSK211113GUY948</t>
  </si>
  <si>
    <t>GSK211113VCB198</t>
  </si>
  <si>
    <t>GSK211113ZPG176</t>
  </si>
  <si>
    <t>GSK211113PWE902</t>
  </si>
  <si>
    <t>GSK211113YMS725</t>
  </si>
  <si>
    <t>GSK211113TSQ619</t>
  </si>
  <si>
    <t>GSK211113ENO403</t>
  </si>
  <si>
    <t>GSK211113FXH382</t>
  </si>
  <si>
    <t>GSK211113LAC796</t>
  </si>
  <si>
    <t>GSK211113ZIJ452</t>
  </si>
  <si>
    <t>GSK211113VAI802</t>
  </si>
  <si>
    <t>GSK211113ZOL379</t>
  </si>
  <si>
    <t>GSK211113ORU541</t>
  </si>
  <si>
    <t>GSK211113PRQ870</t>
  </si>
  <si>
    <t>GSK211113QLN521</t>
  </si>
  <si>
    <t>GSK211113DBV576</t>
  </si>
  <si>
    <t>GSK211113RKZ257</t>
  </si>
  <si>
    <t>GSK211113CXA163</t>
  </si>
  <si>
    <t>GSK211113ADS275</t>
  </si>
  <si>
    <t>GSK211113HUK081</t>
  </si>
  <si>
    <t>GSK211113OIA721</t>
  </si>
  <si>
    <t>GSK211113UAR834</t>
  </si>
  <si>
    <t>GSK211113UIE076</t>
  </si>
  <si>
    <t>GSK211113GNS139</t>
  </si>
  <si>
    <t>GSK211113AGE831</t>
  </si>
  <si>
    <t>GSK211113XES901</t>
  </si>
  <si>
    <t>GSK211113UYN904</t>
  </si>
  <si>
    <t>GSK211113LPO052</t>
  </si>
  <si>
    <t>GSK211113WYM854</t>
  </si>
  <si>
    <t>GSK211113LSM236</t>
  </si>
  <si>
    <t>GSK211113LXE439</t>
  </si>
  <si>
    <t>GSK211112GQV960</t>
  </si>
  <si>
    <t>GSK211113GEF240</t>
  </si>
  <si>
    <t>GSK211113LWM893</t>
  </si>
  <si>
    <t>GSK211113SVM730</t>
  </si>
  <si>
    <t>GSK211113KTO419</t>
  </si>
  <si>
    <t>GSK211113TGH195</t>
  </si>
  <si>
    <t>GSK211113IJP392</t>
  </si>
  <si>
    <t>GSK211113XVC920</t>
  </si>
  <si>
    <t>GSK211113MYV594</t>
  </si>
  <si>
    <t>GSK211113NMT579</t>
  </si>
  <si>
    <t>GSK211113BOA354</t>
  </si>
  <si>
    <t>GSK211113SNA082</t>
  </si>
  <si>
    <t>GSK211113KSH125</t>
  </si>
  <si>
    <t>GSK211113DOA621</t>
  </si>
  <si>
    <t>GSK211113BLA904</t>
  </si>
  <si>
    <t>GSK211113TVK871</t>
  </si>
  <si>
    <t>GSK211113AQY893</t>
  </si>
  <si>
    <t>GSK211113GMW108</t>
  </si>
  <si>
    <t>GSK211113WIG762</t>
  </si>
  <si>
    <t>GSK211113XML243</t>
  </si>
  <si>
    <t>GSK211113VHL654</t>
  </si>
  <si>
    <t>GSK211113SAX067</t>
  </si>
  <si>
    <t>GSK211113OMI460</t>
  </si>
  <si>
    <t>GSK211113TKI864</t>
  </si>
  <si>
    <t>GSK211113OXM420</t>
  </si>
  <si>
    <t>GSK211113ULO791</t>
  </si>
  <si>
    <t>GSK211113ORN082</t>
  </si>
  <si>
    <t>GSK211113FEA569</t>
  </si>
  <si>
    <t>GSK211113AEC812</t>
  </si>
  <si>
    <t>GSK211113MKC265</t>
  </si>
  <si>
    <t>GSK211113DEN971</t>
  </si>
  <si>
    <t>GSK211113JCO317</t>
  </si>
  <si>
    <t>GSK211113RBV152</t>
  </si>
  <si>
    <t>GSK211113HVX258</t>
  </si>
  <si>
    <t>GSK211113RFI946</t>
  </si>
  <si>
    <t>GSK211113JWF056</t>
  </si>
  <si>
    <t>GSK211113OEF032</t>
  </si>
  <si>
    <t>GSK211113IRL745</t>
  </si>
  <si>
    <t>GSK211113VSX821</t>
  </si>
  <si>
    <t>GSK211113MKP412</t>
  </si>
  <si>
    <t>GSK211113ZLP420</t>
  </si>
  <si>
    <t>GSK211113RZX230</t>
  </si>
  <si>
    <t>GSK211113RDV156</t>
  </si>
  <si>
    <t>GSK211113SJI403</t>
  </si>
  <si>
    <t>GSK211113CNK569</t>
  </si>
  <si>
    <t>GSK211113WEB729</t>
  </si>
  <si>
    <t>DMD/2111/13/YAET0317</t>
  </si>
  <si>
    <t>GSK211113PTN125</t>
  </si>
  <si>
    <t>GSK211113NQX601</t>
  </si>
  <si>
    <t>GSK211113MQI714</t>
  </si>
  <si>
    <t>GSK211113WAU320</t>
  </si>
  <si>
    <t>GSK211113VKX375</t>
  </si>
  <si>
    <t>GSK211113CAR581</t>
  </si>
  <si>
    <t>GSK211113THI427</t>
  </si>
  <si>
    <t>17/11/2021 SYARIF MOHARDI</t>
  </si>
  <si>
    <t>DMD/2111/13/OJPC3947</t>
  </si>
  <si>
    <t>GSK211113HNR917</t>
  </si>
  <si>
    <t>GSK211113CIW428</t>
  </si>
  <si>
    <t>GSK211113BEY051</t>
  </si>
  <si>
    <t>GSK211113BQS168</t>
  </si>
  <si>
    <t>GSK211113KRL104</t>
  </si>
  <si>
    <t>GSK211113PGW973</t>
  </si>
  <si>
    <t>GSK211113AUV960</t>
  </si>
  <si>
    <t>GSK211113BMF835</t>
  </si>
  <si>
    <t>GSK211113VBR019</t>
  </si>
  <si>
    <t>GSK211113WEM802</t>
  </si>
  <si>
    <t>GSK211113DLY764</t>
  </si>
  <si>
    <t>GSK211113NSU427</t>
  </si>
  <si>
    <t>GSK211113DUH234</t>
  </si>
  <si>
    <t>GSK211113PGH670</t>
  </si>
  <si>
    <t>GSK211113WOK245</t>
  </si>
  <si>
    <t>GSK211113GFH538</t>
  </si>
  <si>
    <t>GSK211113IDG348</t>
  </si>
  <si>
    <t>GSK211113DMN790</t>
  </si>
  <si>
    <t>GSK211113EAP820</t>
  </si>
  <si>
    <t>GSK211113IHY517</t>
  </si>
  <si>
    <t>GSK211113DKV180</t>
  </si>
  <si>
    <t>GSK211113DBU468</t>
  </si>
  <si>
    <t>GSK211113MGC289</t>
  </si>
  <si>
    <t>GSK211113QCG857</t>
  </si>
  <si>
    <t>DMD/2111/13/QWLJ1462</t>
  </si>
  <si>
    <t>GSK211113SKX859</t>
  </si>
  <si>
    <t>GSK211113PUC417</t>
  </si>
  <si>
    <t>GSK211113ZRC095</t>
  </si>
  <si>
    <t>GSK211113LKC947</t>
  </si>
  <si>
    <t>GSK211113YIX278</t>
  </si>
  <si>
    <t>GSK211113HOY451</t>
  </si>
  <si>
    <t>GSK211113XIJ635</t>
  </si>
  <si>
    <t>GSK211113FIY870</t>
  </si>
  <si>
    <t>GSK211113DRB147</t>
  </si>
  <si>
    <t>GSK211113JOF732</t>
  </si>
  <si>
    <t>GSK211113RXP459</t>
  </si>
  <si>
    <t>GSK211113DUZ956</t>
  </si>
  <si>
    <t>GSK211113BAP653</t>
  </si>
  <si>
    <t>GSK211113LWK257</t>
  </si>
  <si>
    <t>GSK211113VQF347</t>
  </si>
  <si>
    <t>GSK211113JHS476</t>
  </si>
  <si>
    <t>GSK211113HZD763</t>
  </si>
  <si>
    <t>GSK211113YFS395</t>
  </si>
  <si>
    <t>GSK211113QVL932</t>
  </si>
  <si>
    <t>GSK211113OZL132</t>
  </si>
  <si>
    <t>GSK211113UBT023</t>
  </si>
  <si>
    <t>GSK211113KQO840</t>
  </si>
  <si>
    <t>GSK211113VZQ695</t>
  </si>
  <si>
    <t>GSK211113PCX075</t>
  </si>
  <si>
    <t>GSK211113FCN281</t>
  </si>
  <si>
    <t>GSK211113RZJ601</t>
  </si>
  <si>
    <t>GSK211113QYZ041</t>
  </si>
  <si>
    <t>GSK211113AOJ185</t>
  </si>
  <si>
    <t>GSK211113TPB107</t>
  </si>
  <si>
    <t>GSK211113NDY825</t>
  </si>
  <si>
    <t>GSK211113BWO541</t>
  </si>
  <si>
    <t>GSK211113FJH412</t>
  </si>
  <si>
    <t>GSK211113LSE730</t>
  </si>
  <si>
    <t>GSK211113QVT104</t>
  </si>
  <si>
    <t>GSK211113PNJ098</t>
  </si>
  <si>
    <t>GSK211113SJU402</t>
  </si>
  <si>
    <t>GSK211113KSR257</t>
  </si>
  <si>
    <t>GSK211113YSL760</t>
  </si>
  <si>
    <t>GSK211113VDL098</t>
  </si>
  <si>
    <t>GSK211113OPV152</t>
  </si>
  <si>
    <t>GSK211113POZ380</t>
  </si>
  <si>
    <t>GSK211113RNS169</t>
  </si>
  <si>
    <t>GSK211113VZN908</t>
  </si>
  <si>
    <t>GSK211113SQG075</t>
  </si>
  <si>
    <t>GSK211113VGM319</t>
  </si>
  <si>
    <t>GSK211113TWG910</t>
  </si>
  <si>
    <t>GSK211113KSN512</t>
  </si>
  <si>
    <t>GSK211113IYO891</t>
  </si>
  <si>
    <t>GSK211113ZFD485</t>
  </si>
  <si>
    <t>GSK211113SIH649</t>
  </si>
  <si>
    <t>GSK211112GFS209</t>
  </si>
  <si>
    <t>GSK211113DHA938</t>
  </si>
  <si>
    <t>GSK211113VTO958</t>
  </si>
  <si>
    <t>GSK211112ISK028</t>
  </si>
  <si>
    <t>GSK211113XIU210</t>
  </si>
  <si>
    <t>GSK211113YIB129</t>
  </si>
  <si>
    <t>GSK211113CXP360</t>
  </si>
  <si>
    <t>GSK211113KPC036</t>
  </si>
  <si>
    <t>GSK211113TKV489</t>
  </si>
  <si>
    <t>GSK211113CET317</t>
  </si>
  <si>
    <t>GSK211113UKS952</t>
  </si>
  <si>
    <t>GSK211113NDQ503</t>
  </si>
  <si>
    <t>GSK211113XBM862</t>
  </si>
  <si>
    <t>GSK211113IYQ715</t>
  </si>
  <si>
    <t>GSK211113HFZ843</t>
  </si>
  <si>
    <t>GSK211112PWI973</t>
  </si>
  <si>
    <t>GSK211113OSN784</t>
  </si>
  <si>
    <t>GSK211113NRF436</t>
  </si>
  <si>
    <t>GSK211113HFE836</t>
  </si>
  <si>
    <t>GSK211113ULG751</t>
  </si>
  <si>
    <t>GSK211113QOV682</t>
  </si>
  <si>
    <t>GSK211113KFE397</t>
  </si>
  <si>
    <t>GSK211113ALW018</t>
  </si>
  <si>
    <t>GSK211113QEX306</t>
  </si>
  <si>
    <t>GSK211113QSH236</t>
  </si>
  <si>
    <t>GSK211113JHK675</t>
  </si>
  <si>
    <t>GSK211113HQO015</t>
  </si>
  <si>
    <t>GSK211113PKV796</t>
  </si>
  <si>
    <t>GSK211113TNW217</t>
  </si>
  <si>
    <t>GSK211113DIV418</t>
  </si>
  <si>
    <t>GSK211113OBM203</t>
  </si>
  <si>
    <t>GSK211112MNZ928</t>
  </si>
  <si>
    <t>GSK211113JOE897</t>
  </si>
  <si>
    <t>GSK211113WMK812</t>
  </si>
  <si>
    <t>GSK211113TKO530</t>
  </si>
  <si>
    <t>GSK211113ZBJ381</t>
  </si>
  <si>
    <t>GSK211112WQU513</t>
  </si>
  <si>
    <t>GSK211113OKR278</t>
  </si>
  <si>
    <t>GSK211113PZS357</t>
  </si>
  <si>
    <t>GSK211113DTL741</t>
  </si>
  <si>
    <t>GSK211113VWQ601</t>
  </si>
  <si>
    <t>GSK211113MUG053</t>
  </si>
  <si>
    <t>GSK211113CAH548</t>
  </si>
  <si>
    <t>GSK211113PAI248</t>
  </si>
  <si>
    <t>GSK211113AOR478</t>
  </si>
  <si>
    <t>GSK211113ZTP918</t>
  </si>
  <si>
    <t>GSK211113MCX065</t>
  </si>
  <si>
    <t>GSK211113VFS620</t>
  </si>
  <si>
    <t>GSK211113DZN814</t>
  </si>
  <si>
    <t>GSK211112YPS714</t>
  </si>
  <si>
    <t>GSK211113QPS620</t>
  </si>
  <si>
    <t>GSK211113JQO380</t>
  </si>
  <si>
    <t>GSK211113JWU825</t>
  </si>
  <si>
    <t>GSK211113YMF468</t>
  </si>
  <si>
    <t>GSK211113CLT621</t>
  </si>
  <si>
    <t>GSK211113SNB750</t>
  </si>
  <si>
    <t>GSK211113KOA719</t>
  </si>
  <si>
    <t>GSK211112GDC560</t>
  </si>
  <si>
    <t>GSK211113RGF140</t>
  </si>
  <si>
    <t>GSK211113UXG231</t>
  </si>
  <si>
    <t>GSK211113UGW981</t>
  </si>
  <si>
    <t>GSK211113FLH049</t>
  </si>
  <si>
    <t>GSK211113LHB613</t>
  </si>
  <si>
    <t>GSK211113LKY751</t>
  </si>
  <si>
    <t>GSK211113TDI106</t>
  </si>
  <si>
    <t>GSK211113IAG584</t>
  </si>
  <si>
    <t>GSK211113PWX650</t>
  </si>
  <si>
    <t>GSK211113CUG301</t>
  </si>
  <si>
    <t>GSK211113IPA864</t>
  </si>
  <si>
    <t>GSK211113ALQ908</t>
  </si>
  <si>
    <t>GSK211113API719</t>
  </si>
  <si>
    <t>GSK211113FIS126</t>
  </si>
  <si>
    <t>GSK211113AZM643</t>
  </si>
  <si>
    <t>GSK211113KDO789</t>
  </si>
  <si>
    <t>GSK211113ZJC219</t>
  </si>
  <si>
    <t>GSK211113AJY283</t>
  </si>
  <si>
    <t>GSK211113JMY620</t>
  </si>
  <si>
    <t>GSK211113GJW189</t>
  </si>
  <si>
    <t>GSK211113KUE045</t>
  </si>
  <si>
    <t>GSK211113TWF204</t>
  </si>
  <si>
    <t>GSK211113BMU941</t>
  </si>
  <si>
    <t>GSK211113WFG362</t>
  </si>
  <si>
    <t>GSK211113QXT749</t>
  </si>
  <si>
    <t>GSK211113MOS507</t>
  </si>
  <si>
    <t>GSK211113ACH579</t>
  </si>
  <si>
    <t>GSK211112LOV563</t>
  </si>
  <si>
    <t>GSK211113BOP157</t>
  </si>
  <si>
    <t>GSK211113PGH248</t>
  </si>
  <si>
    <t>GSK211113HUP653</t>
  </si>
  <si>
    <t>GSK211113HFB617</t>
  </si>
  <si>
    <t>GSK211113JGB395</t>
  </si>
  <si>
    <t>GSK211113JHW951</t>
  </si>
  <si>
    <t>GSK211112OYU129</t>
  </si>
  <si>
    <t>GSK211113ITW315</t>
  </si>
  <si>
    <t>GSK211113IZT269</t>
  </si>
  <si>
    <t>GSK211113IQV786</t>
  </si>
  <si>
    <t>GSK211113VPT945</t>
  </si>
  <si>
    <t>GSK211113ZYD907</t>
  </si>
  <si>
    <t>GSK211113ILQ086</t>
  </si>
  <si>
    <t>GSK211113IKC862</t>
  </si>
  <si>
    <t>GSK211113TQO567</t>
  </si>
  <si>
    <t>GSK211113PUD450</t>
  </si>
  <si>
    <t>GSK211113ZGC234</t>
  </si>
  <si>
    <t>GSK211113STD286</t>
  </si>
  <si>
    <t>GSK211113KVO604</t>
  </si>
  <si>
    <t>GSK211113NAB195</t>
  </si>
  <si>
    <t>GSK211113IBY826</t>
  </si>
  <si>
    <t>GSK211113TYI437</t>
  </si>
  <si>
    <t>GSK211113WVS856</t>
  </si>
  <si>
    <t>GSK211113UCS153</t>
  </si>
  <si>
    <t>GSK211113BVX914</t>
  </si>
  <si>
    <t>GSK211113IDB146</t>
  </si>
  <si>
    <t>GSK211113CKQ471</t>
  </si>
  <si>
    <t>GSK211113PIS150</t>
  </si>
  <si>
    <t>GSK211112UPR104</t>
  </si>
  <si>
    <t>GSK211113WFV341</t>
  </si>
  <si>
    <t>GSK211113EFL697</t>
  </si>
  <si>
    <t>GSK211113UOX781</t>
  </si>
  <si>
    <t>GSK211113XHE609</t>
  </si>
  <si>
    <t>GSK211113CKS241</t>
  </si>
  <si>
    <t>GSK211113UTH973</t>
  </si>
  <si>
    <t>GSK211113NWO190</t>
  </si>
  <si>
    <t>GSK211113TEO397</t>
  </si>
  <si>
    <t>GSK211113PJZ652</t>
  </si>
  <si>
    <t>GSK211113BTF571</t>
  </si>
  <si>
    <t>GSK211113PNA513</t>
  </si>
  <si>
    <t>GSK211113EFT971</t>
  </si>
  <si>
    <t>GSK211113YPT469</t>
  </si>
  <si>
    <t>GSK211113LSZ207</t>
  </si>
  <si>
    <t>GSK211113RCN961</t>
  </si>
  <si>
    <t>GSK211113CMR675</t>
  </si>
  <si>
    <t>GSK211113TEF478</t>
  </si>
  <si>
    <t>GSK211113ABP834</t>
  </si>
  <si>
    <t>GSK211113PGH249</t>
  </si>
  <si>
    <t>GSK211113SPN034</t>
  </si>
  <si>
    <t>GSK211113FNL642</t>
  </si>
  <si>
    <t>GSK211113HCT953</t>
  </si>
  <si>
    <t>GSK211113DEA932</t>
  </si>
  <si>
    <t>GSK211113FUN380</t>
  </si>
  <si>
    <t>GSK211112JXV026</t>
  </si>
  <si>
    <t>GSK211113QLB517</t>
  </si>
  <si>
    <t>GSK211113SLB123</t>
  </si>
  <si>
    <t>GSK211113OGD280</t>
  </si>
  <si>
    <t>GSK211113YKR745</t>
  </si>
  <si>
    <t>GSK211112HPJ801</t>
  </si>
  <si>
    <t>GSK211113OND241</t>
  </si>
  <si>
    <t>GSK211113WZT726</t>
  </si>
  <si>
    <t>GSK211112TJS176</t>
  </si>
  <si>
    <t>GSK211112WNL925</t>
  </si>
  <si>
    <t>GSK211113YEO605</t>
  </si>
  <si>
    <t>GSK211113WUD291</t>
  </si>
  <si>
    <t>GSK211113XFE549</t>
  </si>
  <si>
    <t>GSK211113SJZ567</t>
  </si>
  <si>
    <t>GSK211113MST269</t>
  </si>
  <si>
    <t>GSK211113IJN341</t>
  </si>
  <si>
    <t>GSK211113DUR139</t>
  </si>
  <si>
    <t>GSK211113SOM695</t>
  </si>
  <si>
    <t>GSK211113DLV835</t>
  </si>
  <si>
    <t>GSK211113BRI153</t>
  </si>
  <si>
    <t>GSK211113QNP237</t>
  </si>
  <si>
    <t>GSK211113KXW620</t>
  </si>
  <si>
    <t>GSK211113DRQ691</t>
  </si>
  <si>
    <t>GSK211113SJH815</t>
  </si>
  <si>
    <t>GSK211113ZJH035</t>
  </si>
  <si>
    <t>GSK211113POU312</t>
  </si>
  <si>
    <t>GSK211112SFO675</t>
  </si>
  <si>
    <t>GSK211113EJD293</t>
  </si>
  <si>
    <t>GSK211113MTW503</t>
  </si>
  <si>
    <t>GSK211113ICZ210</t>
  </si>
  <si>
    <t>GSK211113PDC062</t>
  </si>
  <si>
    <t>GSK211112LJC216</t>
  </si>
  <si>
    <t>GSK211112VOW932</t>
  </si>
  <si>
    <t>GSK211113GSD891</t>
  </si>
  <si>
    <t>GSK211112MOC283</t>
  </si>
  <si>
    <t>GSK211113LVA527</t>
  </si>
  <si>
    <t>GSK211113HSL925</t>
  </si>
  <si>
    <t>GSK211113KWM652</t>
  </si>
  <si>
    <t>GSK211112IQE421</t>
  </si>
  <si>
    <t>GSK211113XOG146</t>
  </si>
  <si>
    <t>GSK211113UHB617</t>
  </si>
  <si>
    <t>GSK211113HUD371</t>
  </si>
  <si>
    <t>GSK211112RKA695</t>
  </si>
  <si>
    <t>GSK211113NHJ421</t>
  </si>
  <si>
    <t>GSK211113BIU579</t>
  </si>
  <si>
    <t>GSK211113XAJ687</t>
  </si>
  <si>
    <t>GSK211113QEL843</t>
  </si>
  <si>
    <t>GSK211113IJZ345</t>
  </si>
  <si>
    <t>GSK211112ZOU520</t>
  </si>
  <si>
    <t>GSK211112PCS153</t>
  </si>
  <si>
    <t>GSK211113GCO762</t>
  </si>
  <si>
    <t>GSK211112SJK281</t>
  </si>
  <si>
    <t>GSK211113FXI413</t>
  </si>
  <si>
    <t>GSK211112GBD710</t>
  </si>
  <si>
    <t>GSK211112KOU924</t>
  </si>
  <si>
    <t>GSK211112ABY185</t>
  </si>
  <si>
    <t>GSK211113TVI035</t>
  </si>
  <si>
    <t>GSK211113LJU901</t>
  </si>
  <si>
    <t>GSK211113YGS864</t>
  </si>
  <si>
    <t>GSK211113LTW712</t>
  </si>
  <si>
    <t>GSK211113LUG648</t>
  </si>
  <si>
    <t>GSK211113YRH514</t>
  </si>
  <si>
    <t>DMD/2111/13/BLJF4735</t>
  </si>
  <si>
    <t>GSK211113PVI932</t>
  </si>
  <si>
    <t>GSK211113YDW735</t>
  </si>
  <si>
    <t>GSK211112IVR430</t>
  </si>
  <si>
    <t>GSK211113RKD548</t>
  </si>
  <si>
    <t>GSK211113QZS495</t>
  </si>
  <si>
    <t>GSK211113ZLN513</t>
  </si>
  <si>
    <t>GSK211112KYN816</t>
  </si>
  <si>
    <t>GSK211113VMH018</t>
  </si>
  <si>
    <t>GSK211112JBV836</t>
  </si>
  <si>
    <t>GSK211113FLJ231</t>
  </si>
  <si>
    <t>GSK211112AVR546</t>
  </si>
  <si>
    <t>GSK211113MPT340</t>
  </si>
  <si>
    <t>DMD/2111/13/XNIT3752</t>
  </si>
  <si>
    <t>GSK211113VIR036</t>
  </si>
  <si>
    <t>GSK211113JRK509</t>
  </si>
  <si>
    <t>GSK211113IJL368</t>
  </si>
  <si>
    <t>GSK211113ILC279</t>
  </si>
  <si>
    <t>GSK211113BHL058</t>
  </si>
  <si>
    <t>GSK211113RBH241</t>
  </si>
  <si>
    <t>GSK211113EUJ827</t>
  </si>
  <si>
    <t>GSK211113JVN074</t>
  </si>
  <si>
    <t>GSK211113JRY054</t>
  </si>
  <si>
    <t>GSK211113NDV358</t>
  </si>
  <si>
    <t>GSK211113HTJ961</t>
  </si>
  <si>
    <t>GSK211113JLE859</t>
  </si>
  <si>
    <t>GSK211113KNQ590</t>
  </si>
  <si>
    <t>GSK211113TBE523</t>
  </si>
  <si>
    <t>GSK211113PIJ507</t>
  </si>
  <si>
    <t>GSK211113WFL928</t>
  </si>
  <si>
    <t>GSK211113PYU123</t>
  </si>
  <si>
    <t>GSK211113JCM731</t>
  </si>
  <si>
    <t>GSK211112LHF793</t>
  </si>
  <si>
    <t>GSK211113JMB185</t>
  </si>
  <si>
    <t>GSK211112ROT613</t>
  </si>
  <si>
    <t>GSK211113IHF790</t>
  </si>
  <si>
    <t>GSK211113CSE310</t>
  </si>
  <si>
    <t>GSK211113TYH836</t>
  </si>
  <si>
    <t>GSK211113VUK502</t>
  </si>
  <si>
    <t>GSK211113CZR086</t>
  </si>
  <si>
    <t>GSK211113DBP024</t>
  </si>
  <si>
    <t>GSK211113MUE590</t>
  </si>
  <si>
    <t>GSK211113JOU091</t>
  </si>
  <si>
    <t>GSK211113CFR659</t>
  </si>
  <si>
    <t>GSK211113NGO509</t>
  </si>
  <si>
    <t>GSK211113EPU958</t>
  </si>
  <si>
    <t>GSK211113BJZ967</t>
  </si>
  <si>
    <t>GSK211113IDV720</t>
  </si>
  <si>
    <t xml:space="preserve">  GSK211113SQX106</t>
  </si>
  <si>
    <t>GSK211113NPK247</t>
  </si>
  <si>
    <t>GSK211113TRS237</t>
  </si>
  <si>
    <t>GSK211113GIK234</t>
  </si>
  <si>
    <t>GSK211113EKC976</t>
  </si>
  <si>
    <t>GSK211112YHZ257</t>
  </si>
  <si>
    <t>GSK211113SBR371</t>
  </si>
  <si>
    <t>GSK211113DVC963</t>
  </si>
  <si>
    <t>GSK211113FLH052</t>
  </si>
  <si>
    <t>GSK211113KGI397</t>
  </si>
  <si>
    <t>GSK211113QXO459</t>
  </si>
  <si>
    <t>GSK211113ILN860</t>
  </si>
  <si>
    <t>GSK211113BSY312</t>
  </si>
  <si>
    <t>GSK211113CJU250</t>
  </si>
  <si>
    <t>GSK211113QVB532</t>
  </si>
  <si>
    <t>GSK211113YSQ852</t>
  </si>
  <si>
    <t>GSK211113UMZ245</t>
  </si>
  <si>
    <t>GSK211113SUA732</t>
  </si>
  <si>
    <t>GSK211113DZG321</t>
  </si>
  <si>
    <t>GSK211113UZR605</t>
  </si>
  <si>
    <t>GSK211113FXC073</t>
  </si>
  <si>
    <t>GSK211112FXC184</t>
  </si>
  <si>
    <t>GSK211113YZV421</t>
  </si>
  <si>
    <t>GSK211113ZNM764</t>
  </si>
  <si>
    <t>GSK211113JIV634</t>
  </si>
  <si>
    <t>GSK211113UDR521</t>
  </si>
  <si>
    <t>GSK211113KOS917</t>
  </si>
  <si>
    <t>GSK211113HXR782</t>
  </si>
  <si>
    <t>GSK211113QGJ472</t>
  </si>
  <si>
    <t>GSK211113JIT826</t>
  </si>
  <si>
    <t>GSK211113NWS901</t>
  </si>
  <si>
    <t>GSK211113LCX513</t>
  </si>
  <si>
    <t>GSK211113RVJ150</t>
  </si>
  <si>
    <t>GSK211113XFD754</t>
  </si>
  <si>
    <t>GSK211113HAS507</t>
  </si>
  <si>
    <t>GSK211112RTD709</t>
  </si>
  <si>
    <t>GSK211113XWA376</t>
  </si>
  <si>
    <t>GSK211113TBR692</t>
  </si>
  <si>
    <t>GSK211113FZS507</t>
  </si>
  <si>
    <t>GSK211113TIK371</t>
  </si>
  <si>
    <t>GSK211113LIX854</t>
  </si>
  <si>
    <t>GSK211112QIB975</t>
  </si>
  <si>
    <t>GSK211113AYN863</t>
  </si>
  <si>
    <t>GSK211112WEN201</t>
  </si>
  <si>
    <t>GSK211113YPN504</t>
  </si>
  <si>
    <t>GSK211113ERW415</t>
  </si>
  <si>
    <t>GSK211113GVU695</t>
  </si>
  <si>
    <t>GSK211113IAK315</t>
  </si>
  <si>
    <t>GSK211113QUL892</t>
  </si>
  <si>
    <t>GSK211113SUI542</t>
  </si>
  <si>
    <t>GSK211113RZI247</t>
  </si>
  <si>
    <t>GSK211112GKW492</t>
  </si>
  <si>
    <t>GSK211113LPT579</t>
  </si>
  <si>
    <t>GSK211113IVS019</t>
  </si>
  <si>
    <t>GSK211113JQA410</t>
  </si>
  <si>
    <t>GSK211113XLK640</t>
  </si>
  <si>
    <t>GSK211113JNF570</t>
  </si>
  <si>
    <t>GSK211113IGK187</t>
  </si>
  <si>
    <t>GSK211113LVB540</t>
  </si>
  <si>
    <t>GSK211113JCR156</t>
  </si>
  <si>
    <t>GSK211113WMS759</t>
  </si>
  <si>
    <t>GSK211113EPD316</t>
  </si>
  <si>
    <t xml:space="preserve">  GSK211112DBU293</t>
  </si>
  <si>
    <t>GSK211113RSI675</t>
  </si>
  <si>
    <t>GSK211113TEZ903</t>
  </si>
  <si>
    <t>GSK211113PJR851</t>
  </si>
  <si>
    <t>GSK211113ZYM458</t>
  </si>
  <si>
    <t>GSK211113FXP469</t>
  </si>
  <si>
    <t>GSK211113BFH589</t>
  </si>
  <si>
    <t>GSK211113VPL769</t>
  </si>
  <si>
    <t>GSK211113COJ167</t>
  </si>
  <si>
    <t>GSK211113CJA037</t>
  </si>
  <si>
    <t>GSK211113RPD398</t>
  </si>
  <si>
    <t>GSK211112SOF279</t>
  </si>
  <si>
    <t>GSK211113SFK283</t>
  </si>
  <si>
    <t>GSK211112BHT198</t>
  </si>
  <si>
    <t>GSK211112GUC516</t>
  </si>
  <si>
    <t>GSK211112PCA925</t>
  </si>
  <si>
    <t>GSK211113GVO753</t>
  </si>
  <si>
    <t>GSK211112RMF925</t>
  </si>
  <si>
    <t>GSK211113QPZ094</t>
  </si>
  <si>
    <t>GSK211112YQN839</t>
  </si>
  <si>
    <t>GSK211113RJG954</t>
  </si>
  <si>
    <t>GSK211113QMR523</t>
  </si>
  <si>
    <t>GSK211112FJI257</t>
  </si>
  <si>
    <t>GSK211113PMD408</t>
  </si>
  <si>
    <t>GSK211113WZE791</t>
  </si>
  <si>
    <t>GSK211113JYX403</t>
  </si>
  <si>
    <t>GSK211113ODU429</t>
  </si>
  <si>
    <t>GSK211113YTZ364</t>
  </si>
  <si>
    <t>DMD/2111/13/PXZQ3697</t>
  </si>
  <si>
    <t>GSK211113OLI385</t>
  </si>
  <si>
    <t>DMD/2111/13/KZIM5870</t>
  </si>
  <si>
    <t>GSK211113SGT819</t>
  </si>
  <si>
    <t>GSK211113SHZ351</t>
  </si>
  <si>
    <t>GSK211113MAZ497</t>
  </si>
  <si>
    <t>GSK211113MGR481</t>
  </si>
  <si>
    <t>DMD/2111/14/BZJP3518</t>
  </si>
  <si>
    <t>GSK211113BQZ850</t>
  </si>
  <si>
    <t>GSK211114QVG683</t>
  </si>
  <si>
    <t>GSK211114HMY463</t>
  </si>
  <si>
    <t>GSK211114PCZ038</t>
  </si>
  <si>
    <t>GSK211114WIF528</t>
  </si>
  <si>
    <t>GSK211114HRU960</t>
  </si>
  <si>
    <t>GSK211114WFJ602</t>
  </si>
  <si>
    <t>GSK211114QSE128</t>
  </si>
  <si>
    <t>GSK211114GMW975</t>
  </si>
  <si>
    <t>GSK211114DNT738</t>
  </si>
  <si>
    <t>GSK211114AKE642</t>
  </si>
  <si>
    <t>GSK211114GQH932</t>
  </si>
  <si>
    <t>GSK211114OPU206</t>
  </si>
  <si>
    <t>GSK211114WXQ729</t>
  </si>
  <si>
    <t>GSK211114HYJ682</t>
  </si>
  <si>
    <t>GSK211114GDJ261</t>
  </si>
  <si>
    <t>GSK211114JOH470</t>
  </si>
  <si>
    <t>GSK211114WDZ461</t>
  </si>
  <si>
    <t>GSK211114KOG846</t>
  </si>
  <si>
    <t>GSK211114DSJ586</t>
  </si>
  <si>
    <t>GSK211114UNE657</t>
  </si>
  <si>
    <t>GSK211114QPR018</t>
  </si>
  <si>
    <t>GSK211114KJE839</t>
  </si>
  <si>
    <t>GSK211114XLW201</t>
  </si>
  <si>
    <t>GSK211114GJC597</t>
  </si>
  <si>
    <t>GSK211114SVI841</t>
  </si>
  <si>
    <t>GSK211114EOT958</t>
  </si>
  <si>
    <t>GSK211114RJE715</t>
  </si>
  <si>
    <t>GSK211113CLY520</t>
  </si>
  <si>
    <t>GSK211114BQV846</t>
  </si>
  <si>
    <t>GSK211114DFI493</t>
  </si>
  <si>
    <t>GSK211114DHZ502</t>
  </si>
  <si>
    <t>GSK211114JGD408</t>
  </si>
  <si>
    <t>GSK211114PDG681</t>
  </si>
  <si>
    <t>GSK211114AJU802</t>
  </si>
  <si>
    <t>GSK211114WGO851</t>
  </si>
  <si>
    <t>GSK211114HBN721</t>
  </si>
  <si>
    <t>GSK211114CUH198</t>
  </si>
  <si>
    <t>GSK211114BKX491</t>
  </si>
  <si>
    <t>GSK211114FOU759</t>
  </si>
  <si>
    <t>GSK211114OQE502</t>
  </si>
  <si>
    <t>GSK211114FVT394</t>
  </si>
  <si>
    <t>GSK211114XBE058</t>
  </si>
  <si>
    <t>GSK211113DGY902</t>
  </si>
  <si>
    <t>GSK211113LSJ527</t>
  </si>
  <si>
    <t>GSK211114QYW869</t>
  </si>
  <si>
    <t>GSK211114FHV075</t>
  </si>
  <si>
    <t>GSK211113ODG267</t>
  </si>
  <si>
    <t>GSK211114RTL783</t>
  </si>
  <si>
    <t>GSK211114WBR640</t>
  </si>
  <si>
    <t>GSK211114ZPS791</t>
  </si>
  <si>
    <t>GSK211114MUD981</t>
  </si>
  <si>
    <t>GSK211114QLZ920</t>
  </si>
  <si>
    <t>GSK211114KHT074</t>
  </si>
  <si>
    <t>GSK211114EFM639</t>
  </si>
  <si>
    <t>GSK211114ZWP529</t>
  </si>
  <si>
    <t>GSK211113RPQ623</t>
  </si>
  <si>
    <t>GSK211114PCQ495</t>
  </si>
  <si>
    <t>GSK211114TPB267</t>
  </si>
  <si>
    <t>GSK211114VUS046</t>
  </si>
  <si>
    <t>GSK211114OXV625</t>
  </si>
  <si>
    <t>GSK211114YUD217</t>
  </si>
  <si>
    <t>GSK211114ILO152</t>
  </si>
  <si>
    <t>GSK211114IEP982</t>
  </si>
  <si>
    <t>GSK211114GWJ134</t>
  </si>
  <si>
    <t>GSK211114BHX879</t>
  </si>
  <si>
    <t>GSK211113CSM348</t>
  </si>
  <si>
    <t>GSK211114DOI841</t>
  </si>
  <si>
    <t>GSK211114TBU450</t>
  </si>
  <si>
    <t>GSK211114TPE092</t>
  </si>
  <si>
    <t>GSK211114UZN402</t>
  </si>
  <si>
    <t>GSK211114UAQ796</t>
  </si>
  <si>
    <t>GSK211114PNM514</t>
  </si>
  <si>
    <t>GSK211114SWB567</t>
  </si>
  <si>
    <t>GSK211114MCQ893</t>
  </si>
  <si>
    <t>GSK211114HKV584</t>
  </si>
  <si>
    <t>GSK211114QBW804</t>
  </si>
  <si>
    <t>GSK211114LCI127</t>
  </si>
  <si>
    <t>GSK211114CDS825</t>
  </si>
  <si>
    <t>GSK211114JUD941</t>
  </si>
  <si>
    <t>GSK211114MQW038</t>
  </si>
  <si>
    <t>GSK211114HPZ908</t>
  </si>
  <si>
    <t>GSK211114ZEY180</t>
  </si>
  <si>
    <t>GSK211114ZMR917</t>
  </si>
  <si>
    <t>GSK211114CAW074</t>
  </si>
  <si>
    <t>GSK211114YPR284</t>
  </si>
  <si>
    <t>GSK211114NTL125</t>
  </si>
  <si>
    <t>GSK211114SIQ890</t>
  </si>
  <si>
    <t>GSK211114DAU763</t>
  </si>
  <si>
    <t>GSK211114NXT136</t>
  </si>
  <si>
    <t>GSK211114FRL614</t>
  </si>
  <si>
    <t>GSK211114TJB624</t>
  </si>
  <si>
    <t>GSK211114NVX148</t>
  </si>
  <si>
    <t>GSK211114NGW591</t>
  </si>
  <si>
    <t>GSK211114KQM684</t>
  </si>
  <si>
    <t>GSK211114ZVP182</t>
  </si>
  <si>
    <t>GSK211114DIC163</t>
  </si>
  <si>
    <t>GSK211114YUT672</t>
  </si>
  <si>
    <t>GSK211114WZD861</t>
  </si>
  <si>
    <t>GSK211114NXK803</t>
  </si>
  <si>
    <t>GSK211114LJH780</t>
  </si>
  <si>
    <t>GSK211114HSO832</t>
  </si>
  <si>
    <t>GSK211114TXY542</t>
  </si>
  <si>
    <t>GSK211114PSH405</t>
  </si>
  <si>
    <t>GSK211114FXI581</t>
  </si>
  <si>
    <t>GSK211114NVF267</t>
  </si>
  <si>
    <t>GSK211114PIF812</t>
  </si>
  <si>
    <t>GSK211114YIG283</t>
  </si>
  <si>
    <t>GSK211114DOS706</t>
  </si>
  <si>
    <t>GSK211114WTV041</t>
  </si>
  <si>
    <t>GSK211114LKE680</t>
  </si>
  <si>
    <t>GSK211114LVE673</t>
  </si>
  <si>
    <t>GSK211114INU532</t>
  </si>
  <si>
    <t>GSK211114AUC046</t>
  </si>
  <si>
    <t>GSK211114DNO765</t>
  </si>
  <si>
    <t>GSK211114NBR517</t>
  </si>
  <si>
    <t>GSK211114QNS834</t>
  </si>
  <si>
    <t>DMD/2111/14/SQXB0341</t>
  </si>
  <si>
    <t>GSK211114VME152</t>
  </si>
  <si>
    <t>GSK211114BFY697</t>
  </si>
  <si>
    <t>DMD/2111/14/LDHK9503</t>
  </si>
  <si>
    <t>GSK211113SHO583</t>
  </si>
  <si>
    <t>DMD/2111/14/RNKM6780</t>
  </si>
  <si>
    <t>GSK211114VCI564</t>
  </si>
  <si>
    <t>GSK211113NUM756</t>
  </si>
  <si>
    <t>DMD/2111/14/HDOG4935</t>
  </si>
  <si>
    <t>GSK211114GEC938</t>
  </si>
  <si>
    <t>GSK211114GBJ527</t>
  </si>
  <si>
    <t>GSK211114OEW892</t>
  </si>
  <si>
    <t>DMD/2111/14/DYNB4018</t>
  </si>
  <si>
    <t>GSK211114GIW025</t>
  </si>
  <si>
    <t>GSK211114KWV256</t>
  </si>
  <si>
    <t>GSK211114OCS786</t>
  </si>
  <si>
    <t>GSK211114NRY961</t>
  </si>
  <si>
    <t>GSK211114PYV493</t>
  </si>
  <si>
    <t>GSK211114KJV549</t>
  </si>
  <si>
    <t>GSK211114ULH472</t>
  </si>
  <si>
    <t>GSK211114VQM418</t>
  </si>
  <si>
    <t>GSK211114WTC042</t>
  </si>
  <si>
    <t>GSK211114DLJ967</t>
  </si>
  <si>
    <t>GSK211114PVM149</t>
  </si>
  <si>
    <t>GSK211114KOC459</t>
  </si>
  <si>
    <t>GSK211114XTG486</t>
  </si>
  <si>
    <t>GSK211114NHE318</t>
  </si>
  <si>
    <t>GSK211114EGW975</t>
  </si>
  <si>
    <t>GSK211114AID924</t>
  </si>
  <si>
    <t>GSK211113HNF586</t>
  </si>
  <si>
    <t>GSK211114TKJ560</t>
  </si>
  <si>
    <t>GSK211114CUB258</t>
  </si>
  <si>
    <t>GSK211114UGL062</t>
  </si>
  <si>
    <t>GSK211114WJH087</t>
  </si>
  <si>
    <t>GSK211114MJF478</t>
  </si>
  <si>
    <t>GSK211113VFD316</t>
  </si>
  <si>
    <t>GSK211114UNT631</t>
  </si>
  <si>
    <t>GSK211113PNH586</t>
  </si>
  <si>
    <t>GSK211114XHF978</t>
  </si>
  <si>
    <t>GSK211114QNS401</t>
  </si>
  <si>
    <t>GSK211114LPJ431</t>
  </si>
  <si>
    <t>GSK211114KHU913</t>
  </si>
  <si>
    <t>GSK211114MLD675</t>
  </si>
  <si>
    <t>GSK211114BCF521</t>
  </si>
  <si>
    <t>GSK211114FJN569</t>
  </si>
  <si>
    <t>GSK211114GHU057</t>
  </si>
  <si>
    <t>GSK211114FBE436</t>
  </si>
  <si>
    <t>GSK211113ZMN371</t>
  </si>
  <si>
    <t>GSK211114WBG125</t>
  </si>
  <si>
    <t>GSK211114KNS691</t>
  </si>
  <si>
    <t>GSK211114GWK406</t>
  </si>
  <si>
    <t>GSK211114PQH172</t>
  </si>
  <si>
    <t>GSK211114JNC587</t>
  </si>
  <si>
    <t>GSK211114RTM973</t>
  </si>
  <si>
    <t>GSK211114AHD593</t>
  </si>
  <si>
    <t>GSK211113AQO478</t>
  </si>
  <si>
    <t>GSK211114FMK583</t>
  </si>
  <si>
    <t>GSK211114YMN269</t>
  </si>
  <si>
    <t>GSK211114GXW128</t>
  </si>
  <si>
    <t>GSK211114NCJ503</t>
  </si>
  <si>
    <t>GSK211114EVZ283</t>
  </si>
  <si>
    <t>GSK211114TUB094</t>
  </si>
  <si>
    <t>GSK211114HZB062</t>
  </si>
  <si>
    <t>GSK211114ZUM930</t>
  </si>
  <si>
    <t>GSK211114PAR680</t>
  </si>
  <si>
    <t>GSK211114MCH605</t>
  </si>
  <si>
    <t>GSK211114QEU976</t>
  </si>
  <si>
    <t>GSK211114FNJ402</t>
  </si>
  <si>
    <t>GSK211113NTB548</t>
  </si>
  <si>
    <t>GSK211114MIU394</t>
  </si>
  <si>
    <t>GSK211114KHJ243</t>
  </si>
  <si>
    <t>GSK211114KMV782</t>
  </si>
  <si>
    <t>GSK211114CMF468</t>
  </si>
  <si>
    <t>GSK211114SIE560</t>
  </si>
  <si>
    <t>GSK211114UED249</t>
  </si>
  <si>
    <t>GSK211114JHO270</t>
  </si>
  <si>
    <t>GSK211114CQG729</t>
  </si>
  <si>
    <t>GSK211114VKN375</t>
  </si>
  <si>
    <t>GSK211114TIR084</t>
  </si>
  <si>
    <t>GSK211114VDB592</t>
  </si>
  <si>
    <t>GSK211114HZC624</t>
  </si>
  <si>
    <t>GSK211114PAK590</t>
  </si>
  <si>
    <t>GSK211113UIS486</t>
  </si>
  <si>
    <t>GSK211114XVR201</t>
  </si>
  <si>
    <t>GSK211114RHY082</t>
  </si>
  <si>
    <t>GSK211114HYA207</t>
  </si>
  <si>
    <t>GSK211114UVY746</t>
  </si>
  <si>
    <t>GSK211114FWP209</t>
  </si>
  <si>
    <t>GSK211114HLC043</t>
  </si>
  <si>
    <t>GSK211114OQS478</t>
  </si>
  <si>
    <t>GSK211114UIC837</t>
  </si>
  <si>
    <t>GSK211114YKI265</t>
  </si>
  <si>
    <t>GSK211114XMK130</t>
  </si>
  <si>
    <t>GSK211114BGK295</t>
  </si>
  <si>
    <t>GSK211114OTW274</t>
  </si>
  <si>
    <t>GSK211114CRH102</t>
  </si>
  <si>
    <t>GSK211114NAI362</t>
  </si>
  <si>
    <t>GSK211114LAF210</t>
  </si>
  <si>
    <t>GSK211114WSR641</t>
  </si>
  <si>
    <t>GSK211114VGE685</t>
  </si>
  <si>
    <t>GSK211114MJX015</t>
  </si>
  <si>
    <t>GSK211114MLV514</t>
  </si>
  <si>
    <t>GSK211114MFH391</t>
  </si>
  <si>
    <t>GSK211114TJG130</t>
  </si>
  <si>
    <t>GSK211114DPX397</t>
  </si>
  <si>
    <t>GSK211114JVZ836</t>
  </si>
  <si>
    <t>GSK211114AVT267</t>
  </si>
  <si>
    <t>GSK211114XEF025</t>
  </si>
  <si>
    <t>GSK211114DTO231</t>
  </si>
  <si>
    <t>GSK211114LXU524</t>
  </si>
  <si>
    <t>GSK211114VYT492</t>
  </si>
  <si>
    <t>GSK211114ZNR645</t>
  </si>
  <si>
    <t>GSK211114HZK371</t>
  </si>
  <si>
    <t>GSK211114HXF142</t>
  </si>
  <si>
    <t>GSK211114TOW701</t>
  </si>
  <si>
    <t>GSK211114POS587</t>
  </si>
  <si>
    <t>GSK211114DWT834</t>
  </si>
  <si>
    <t>GSK211114OTH538</t>
  </si>
  <si>
    <t>GSK211114JWT970</t>
  </si>
  <si>
    <t>GSK211114MBX346</t>
  </si>
  <si>
    <t>GSK211114EPM612</t>
  </si>
  <si>
    <t>GSK211114EOH742</t>
  </si>
  <si>
    <t>GSK211114INQ652</t>
  </si>
  <si>
    <t>GSK211114LKU062</t>
  </si>
  <si>
    <t>GSK211114QKJ304</t>
  </si>
  <si>
    <t>GSK211113ORE249</t>
  </si>
  <si>
    <t>GSK211113XUO309</t>
  </si>
  <si>
    <t>GSK211114FZC591</t>
  </si>
  <si>
    <t>GSK211114HFW765</t>
  </si>
  <si>
    <t>GSK211114GXR124</t>
  </si>
  <si>
    <t>GSK211114ZEU587</t>
  </si>
  <si>
    <t>GSK211114RJZ215</t>
  </si>
  <si>
    <t>GSK211113CIS167</t>
  </si>
  <si>
    <t>GSK211114GHO692</t>
  </si>
  <si>
    <t>GSK211114GPH840</t>
  </si>
  <si>
    <t>GSK211114RMB431</t>
  </si>
  <si>
    <t>GSK211114MZE891</t>
  </si>
  <si>
    <t>GSK211114ANJ941</t>
  </si>
  <si>
    <t>GSK211113IWP879</t>
  </si>
  <si>
    <t>GSK211114SUW692</t>
  </si>
  <si>
    <t>GSK211114VRO295</t>
  </si>
  <si>
    <t>GSK211114SYB563</t>
  </si>
  <si>
    <t>GSK211114QWF793</t>
  </si>
  <si>
    <t>GSK211114CXF159</t>
  </si>
  <si>
    <t>GSK211114KMJ953</t>
  </si>
  <si>
    <t>GSK211114UCA290</t>
  </si>
  <si>
    <t>GSK211114DVJ257</t>
  </si>
  <si>
    <t>GSK211114DYE841</t>
  </si>
  <si>
    <t>GSK211113FKZ275</t>
  </si>
  <si>
    <t>GSK211114XCI392</t>
  </si>
  <si>
    <t>GSK211114KUN629</t>
  </si>
  <si>
    <t>GSK211114MCX607</t>
  </si>
  <si>
    <t>GSK211114NTG239</t>
  </si>
  <si>
    <t>GSK211114KAY658</t>
  </si>
  <si>
    <t>GSK211114LXC967</t>
  </si>
  <si>
    <t>GSK211113PVH650</t>
  </si>
  <si>
    <t>GSK211114IGO425</t>
  </si>
  <si>
    <t>GSK211114TFW037</t>
  </si>
  <si>
    <t>GSK211113VRL591</t>
  </si>
  <si>
    <t>GSK211113UZX032</t>
  </si>
  <si>
    <t>GSK211114CHV490</t>
  </si>
  <si>
    <t>GSK211114SUN715</t>
  </si>
  <si>
    <t>GSK211114PKY251</t>
  </si>
  <si>
    <t>GSK211114LRD956</t>
  </si>
  <si>
    <t>GSK211114PRT347</t>
  </si>
  <si>
    <t>GSK211114RIT729</t>
  </si>
  <si>
    <t>GSK211114DAZ127</t>
  </si>
  <si>
    <t>GSK211114QAB729</t>
  </si>
  <si>
    <t>GSK211114OUJ350</t>
  </si>
  <si>
    <t>GSK211114MJN427</t>
  </si>
  <si>
    <t>GSK211114FDK237</t>
  </si>
  <si>
    <t>GSK211114WZD534</t>
  </si>
  <si>
    <t>GSK211114AHV746</t>
  </si>
  <si>
    <t>GSK211114LSN781</t>
  </si>
  <si>
    <t>GSK211114RHJ473</t>
  </si>
  <si>
    <t>GSK211114WJG167</t>
  </si>
  <si>
    <t>GSK211114IKH723</t>
  </si>
  <si>
    <t>GSK211114RGQ187</t>
  </si>
  <si>
    <t>GSK211114ULB170</t>
  </si>
  <si>
    <t>GSK211114AWX051</t>
  </si>
  <si>
    <t>GSK211114VPB403</t>
  </si>
  <si>
    <t>GSK211114SRT497</t>
  </si>
  <si>
    <t>GSK211114XAC276</t>
  </si>
  <si>
    <t>GSK211114GXU581</t>
  </si>
  <si>
    <t>GSK211114RTW430</t>
  </si>
  <si>
    <t>GSK211114MTF509</t>
  </si>
  <si>
    <t>GSK211114EFX219</t>
  </si>
  <si>
    <t>GSK211114SQB902</t>
  </si>
  <si>
    <t>GSK211113YOZ826</t>
  </si>
  <si>
    <t>GSK211114ECL148</t>
  </si>
  <si>
    <t>GSK211114EBC957</t>
  </si>
  <si>
    <t>GSK211114PEF012</t>
  </si>
  <si>
    <t>GSK211114NUM985</t>
  </si>
  <si>
    <t>GSK211114DHQ806</t>
  </si>
  <si>
    <t>GSK211114WNZ540</t>
  </si>
  <si>
    <t>GSK211114ZLH258</t>
  </si>
  <si>
    <t>GSK211114YDA765</t>
  </si>
  <si>
    <t>GSK211114PRW046</t>
  </si>
  <si>
    <t>GSK211114AIN265</t>
  </si>
  <si>
    <t>GSK211114CZK965</t>
  </si>
  <si>
    <t>GSK211114ENI674</t>
  </si>
  <si>
    <t>GSK211114WFB864</t>
  </si>
  <si>
    <t>GSK211113ADO357</t>
  </si>
  <si>
    <t>GSK211114ZXL985</t>
  </si>
  <si>
    <t>GSK211114CGP317</t>
  </si>
  <si>
    <t>GSK211114IPH789</t>
  </si>
  <si>
    <t>GSK211114FXA504</t>
  </si>
  <si>
    <t>GSK211114UYD923</t>
  </si>
  <si>
    <t>GSK211114LKG604</t>
  </si>
  <si>
    <t>GSK211114CHO468</t>
  </si>
  <si>
    <t>GSK211114VGX310</t>
  </si>
  <si>
    <t>GSK211114DUN015</t>
  </si>
  <si>
    <t>GSK211114IYE579</t>
  </si>
  <si>
    <t>GSK211114VTI027</t>
  </si>
  <si>
    <t>GSK211113JNP509</t>
  </si>
  <si>
    <t>GSK211114UJW046</t>
  </si>
  <si>
    <t>GSK211113UHA129</t>
  </si>
  <si>
    <t>GSK211114JRL649</t>
  </si>
  <si>
    <t>GSK211114SXK380</t>
  </si>
  <si>
    <t>GSK211114QOB720</t>
  </si>
  <si>
    <t>GSK211114LOQ072</t>
  </si>
  <si>
    <t>GSK211114VJW180</t>
  </si>
  <si>
    <t>GSK211114HXN782</t>
  </si>
  <si>
    <t>GSK211114UPY371</t>
  </si>
  <si>
    <t>GSK211114KFQ584</t>
  </si>
  <si>
    <t>GSK211114QRN695</t>
  </si>
  <si>
    <t>GSK211113FQE456</t>
  </si>
  <si>
    <t>GSK211114KRH467</t>
  </si>
  <si>
    <t>GSK211114OUP617</t>
  </si>
  <si>
    <t>GSK211114BAJ308</t>
  </si>
  <si>
    <t>GSK211114BUE948</t>
  </si>
  <si>
    <t>GSK211114BVH127</t>
  </si>
  <si>
    <t>GSK211114RWO370</t>
  </si>
  <si>
    <t>GSK211114VDG542</t>
  </si>
  <si>
    <t>GSK211113JGF019</t>
  </si>
  <si>
    <t>GSK211113MYS431</t>
  </si>
  <si>
    <t>GSK211114PXQ410</t>
  </si>
  <si>
    <t>GSK211114NEQ657</t>
  </si>
  <si>
    <t>GSK211114ADR098</t>
  </si>
  <si>
    <t>GSK211114KLI492</t>
  </si>
  <si>
    <t>GSK211114ORL426</t>
  </si>
  <si>
    <t>GSK211114RMB254</t>
  </si>
  <si>
    <t>GSK211114XST432</t>
  </si>
  <si>
    <t>GSK211113ECS364</t>
  </si>
  <si>
    <t>GSK211114FNR023</t>
  </si>
  <si>
    <t>GSK211114ERQ517</t>
  </si>
  <si>
    <t>GSK211114ZEC734</t>
  </si>
  <si>
    <t>GSK211114HLP679</t>
  </si>
  <si>
    <t>GSK211114GFH837</t>
  </si>
  <si>
    <t>GSK211114ECN630</t>
  </si>
  <si>
    <t>GSK211114SQB351</t>
  </si>
  <si>
    <t>GSK211114GEN126</t>
  </si>
  <si>
    <t>GSK211114XWO823</t>
  </si>
  <si>
    <t>GSK211114IFT710</t>
  </si>
  <si>
    <t>GSK211114MUG251</t>
  </si>
  <si>
    <t>GSK211114AZS318</t>
  </si>
  <si>
    <t>GSK211114OSZ612</t>
  </si>
  <si>
    <t>GSK211114GRU438</t>
  </si>
  <si>
    <t>GSK211114NBR273</t>
  </si>
  <si>
    <t>GSK211113JWI201</t>
  </si>
  <si>
    <t>GSK211114HPC895</t>
  </si>
  <si>
    <t>GSK211114DOC264</t>
  </si>
  <si>
    <t>GSK211114JDH760</t>
  </si>
  <si>
    <t>GSK211113MIK174</t>
  </si>
  <si>
    <t>GSK211114FMY450</t>
  </si>
  <si>
    <t>GSK211114IOG873</t>
  </si>
  <si>
    <t>GSK211114TNP053</t>
  </si>
  <si>
    <t>GSK211114JAC562</t>
  </si>
  <si>
    <t>GSK211114GCE176</t>
  </si>
  <si>
    <t>GSK211114HLN425</t>
  </si>
  <si>
    <t>GSK211114BTD694</t>
  </si>
  <si>
    <t>GSK211114BLA569</t>
  </si>
  <si>
    <t>GSK211114KQI758</t>
  </si>
  <si>
    <t>GSK211114ALD095</t>
  </si>
  <si>
    <t>GSK211114RYN098</t>
  </si>
  <si>
    <t>GSK211114YNB205</t>
  </si>
  <si>
    <t>GSK211114IAK617</t>
  </si>
  <si>
    <t>GSK211114GKJ420</t>
  </si>
  <si>
    <t>GSK211113BDL697</t>
  </si>
  <si>
    <t>GSK211114WAM873</t>
  </si>
  <si>
    <t>DMD/2111/14/HRZF4637</t>
  </si>
  <si>
    <t>GSK211114VMD476</t>
  </si>
  <si>
    <t>GSK211114GPN273</t>
  </si>
  <si>
    <t>GSK211114GMS975</t>
  </si>
  <si>
    <t>GSK211114FCI216</t>
  </si>
  <si>
    <t>GSK211114HXB043</t>
  </si>
  <si>
    <t>GSK211114KVP725</t>
  </si>
  <si>
    <t>GSK211114BJL086</t>
  </si>
  <si>
    <t>GSK211114QVE083</t>
  </si>
  <si>
    <t>GSK211113OBI065</t>
  </si>
  <si>
    <t>GSK211113WTH143</t>
  </si>
  <si>
    <t>GSK211114QBI251</t>
  </si>
  <si>
    <t>GSK211113OMW809</t>
  </si>
  <si>
    <t>GSK211113ODK395</t>
  </si>
  <si>
    <t>DMD/2111/15/NLVM8462</t>
  </si>
  <si>
    <t>GSK211115VUL072</t>
  </si>
  <si>
    <t>GSK211115THX813</t>
  </si>
  <si>
    <t>GSK211114TSZ251</t>
  </si>
  <si>
    <t>GSK211114SHW124</t>
  </si>
  <si>
    <t>GSK211114REV412</t>
  </si>
  <si>
    <t>GSK211115MPL452</t>
  </si>
  <si>
    <t>GSK211114RVK108</t>
  </si>
  <si>
    <t>GSK211114QZO764</t>
  </si>
  <si>
    <t>GSK211114RGJ076</t>
  </si>
  <si>
    <t>GSK211115LAC625</t>
  </si>
  <si>
    <t>GSK211115BUC716</t>
  </si>
  <si>
    <t>GSK211115LPD764</t>
  </si>
  <si>
    <t>GSK211115PBL351</t>
  </si>
  <si>
    <t>GSK211114FWK348</t>
  </si>
  <si>
    <t>GSK211115OGH109</t>
  </si>
  <si>
    <t>GSK211115LZC720</t>
  </si>
  <si>
    <t>GSK211114IPS639</t>
  </si>
  <si>
    <t>GSK211114OPM901</t>
  </si>
  <si>
    <t>GSK211115WRS805</t>
  </si>
  <si>
    <t>GSK211115YJK571</t>
  </si>
  <si>
    <t>GSK211115ZFC298</t>
  </si>
  <si>
    <t>GSK211114BCL934</t>
  </si>
  <si>
    <t>GSK211115QMJ984</t>
  </si>
  <si>
    <t>GSK211115CMK256</t>
  </si>
  <si>
    <t>GSK211114LHN638</t>
  </si>
  <si>
    <t>GSK211115IBO035</t>
  </si>
  <si>
    <t>GSK211115LPQ513</t>
  </si>
  <si>
    <t>GSK211115NSO194</t>
  </si>
  <si>
    <t>GSK211115SGP589</t>
  </si>
  <si>
    <t>GSK211114QBK168</t>
  </si>
  <si>
    <t>GSK211115ZYK280</t>
  </si>
  <si>
    <t>GSK211115XLM590</t>
  </si>
  <si>
    <t>GSK211114HQZ263</t>
  </si>
  <si>
    <t>GSK211114LHA548</t>
  </si>
  <si>
    <t>GSK211114MCW284</t>
  </si>
  <si>
    <t>GSK211115PEW526</t>
  </si>
  <si>
    <t>GSK211115HDV956</t>
  </si>
  <si>
    <t>GSK211115OPX294</t>
  </si>
  <si>
    <t>GSK211115YVM165</t>
  </si>
  <si>
    <t>GSK211115NOM458</t>
  </si>
  <si>
    <t>DMD/2111/15/JZLR3627</t>
  </si>
  <si>
    <t>GSK211114QJE096</t>
  </si>
  <si>
    <t>DMD/2111/15/GOMF9061</t>
  </si>
  <si>
    <t>GSK211115VWU219</t>
  </si>
  <si>
    <t>GSK211115OTM254</t>
  </si>
  <si>
    <t>GSK211115SCP054</t>
  </si>
  <si>
    <t>GSK211115AKP392</t>
  </si>
  <si>
    <t>GSK211115EXJ534</t>
  </si>
  <si>
    <t>DMD/2111/15/JYZL0469</t>
  </si>
  <si>
    <t>GSK211115LNY961</t>
  </si>
  <si>
    <t>DMD/2111/15/MBKU3729</t>
  </si>
  <si>
    <t>GSK211115XER417</t>
  </si>
  <si>
    <t>GSK211115AYG324</t>
  </si>
  <si>
    <t>GSK211115CQM450</t>
  </si>
  <si>
    <t>GSK211115DXU613</t>
  </si>
  <si>
    <t>GSK211115MPT817</t>
  </si>
  <si>
    <t>GSK211115IGZ896</t>
  </si>
  <si>
    <t>GSK211114BFR901</t>
  </si>
  <si>
    <t>GSK211114WCG602</t>
  </si>
  <si>
    <t>GSK211115FML903</t>
  </si>
  <si>
    <t>GSK211115EAC643</t>
  </si>
  <si>
    <t>GSK211115VIO956</t>
  </si>
  <si>
    <t>GSK211114MRV470</t>
  </si>
  <si>
    <t>GSK211115VTB620</t>
  </si>
  <si>
    <t>GSK211115GPT413</t>
  </si>
  <si>
    <t>GSK211115NBX427</t>
  </si>
  <si>
    <t>GSK211115BRI213</t>
  </si>
  <si>
    <t>GSK211115CEU438</t>
  </si>
  <si>
    <t>GSK211115PRD036</t>
  </si>
  <si>
    <t>GSK211115ZJO269</t>
  </si>
  <si>
    <t>GSK211115ADI582</t>
  </si>
  <si>
    <t>GSK211115APB749</t>
  </si>
  <si>
    <t>GSK211115SCQ267</t>
  </si>
  <si>
    <t>GSK211115RTF562</t>
  </si>
  <si>
    <t>GSK211115QKS320</t>
  </si>
  <si>
    <t>GSK211115PDV642</t>
  </si>
  <si>
    <t>GSK211115ZDO369</t>
  </si>
  <si>
    <t>GSK211115ZFB581</t>
  </si>
  <si>
    <t>GSK211115FLI654</t>
  </si>
  <si>
    <t>GSK211115WLR186</t>
  </si>
  <si>
    <t>GSK211115UNA653</t>
  </si>
  <si>
    <t>GSK211115EOI359</t>
  </si>
  <si>
    <t>GSK211115SQD758</t>
  </si>
  <si>
    <t>GSK211115CWO416</t>
  </si>
  <si>
    <t>GSK211115SOU845</t>
  </si>
  <si>
    <t>GSK211115AIF052</t>
  </si>
  <si>
    <t>GSK211115XPT891</t>
  </si>
  <si>
    <t>GSK211115KAU279</t>
  </si>
  <si>
    <t>GSK211115RMX206</t>
  </si>
  <si>
    <t>GSK211115CQW467</t>
  </si>
  <si>
    <t>GSK211115TSE561</t>
  </si>
  <si>
    <t>GSK211114XIL708</t>
  </si>
  <si>
    <t>GSK211114VZG930</t>
  </si>
  <si>
    <t>GSK211115FLM408</t>
  </si>
  <si>
    <t>GSK211115BJD120</t>
  </si>
  <si>
    <t>GSK211115WDC756</t>
  </si>
  <si>
    <t>GSK211113SJH501</t>
  </si>
  <si>
    <t>GSK211115KSE951</t>
  </si>
  <si>
    <t>GSK211114XAJ182</t>
  </si>
  <si>
    <t>GSK211115YNI306</t>
  </si>
  <si>
    <t>GSK211115LOH694</t>
  </si>
  <si>
    <t>GSK211115VQB650</t>
  </si>
  <si>
    <t>GSK211115RBU027</t>
  </si>
  <si>
    <t>GSK211115EKI719</t>
  </si>
  <si>
    <t>GSK211115ITO329</t>
  </si>
  <si>
    <t>GSK211114MPK069</t>
  </si>
  <si>
    <t>GSK211115KVD206</t>
  </si>
  <si>
    <t>GSK211115BKN709</t>
  </si>
  <si>
    <t>GSK211114OSZ049</t>
  </si>
  <si>
    <t>GSK211113DBM497</t>
  </si>
  <si>
    <t>GSK211115WTB719</t>
  </si>
  <si>
    <t>GSK211114RMI340</t>
  </si>
  <si>
    <t>GSK211115QSL857</t>
  </si>
  <si>
    <t>GSK211115MLV417</t>
  </si>
  <si>
    <t>GSK211115MLT025</t>
  </si>
  <si>
    <t>GSK211115CZI512</t>
  </si>
  <si>
    <t>GSK211115BIT862</t>
  </si>
  <si>
    <t>GSK211115EKZ583</t>
  </si>
  <si>
    <t>GSK211114QHU197</t>
  </si>
  <si>
    <t>GSK211115MIG108</t>
  </si>
  <si>
    <t>GSK211115KAG385</t>
  </si>
  <si>
    <t>GSK211114UDT092</t>
  </si>
  <si>
    <t>GSK211115DMO305</t>
  </si>
  <si>
    <t>GSK211114JDC581</t>
  </si>
  <si>
    <t>GSK211113VCO941</t>
  </si>
  <si>
    <t>GSK211115IYT935</t>
  </si>
  <si>
    <t>GSK211114OUA462</t>
  </si>
  <si>
    <t>GSK211114JSI571</t>
  </si>
  <si>
    <t>GSK211115GJE638</t>
  </si>
  <si>
    <t>GSK211115TPX278</t>
  </si>
  <si>
    <t>GSK211115GFC469</t>
  </si>
  <si>
    <t>GSK211115MCW280</t>
  </si>
  <si>
    <t>GSK211115JGT714</t>
  </si>
  <si>
    <t>GSK211115IAK563</t>
  </si>
  <si>
    <t>GSK211115QHI541</t>
  </si>
  <si>
    <t>GSK211115AWB562</t>
  </si>
  <si>
    <t>GSK211114DBX842</t>
  </si>
  <si>
    <t>GSK211115ZJN016</t>
  </si>
  <si>
    <t>GSK211115BDC157</t>
  </si>
  <si>
    <t>GSK211115SIP193</t>
  </si>
  <si>
    <t>GSK211115JBQ135</t>
  </si>
  <si>
    <t>GSK211115DHI051</t>
  </si>
  <si>
    <t>GSK211114MZP095</t>
  </si>
  <si>
    <t>GSK211114VCZ859</t>
  </si>
  <si>
    <t>GSK211115FJZ964</t>
  </si>
  <si>
    <t>GSK211115EVD356</t>
  </si>
  <si>
    <t>GSK211115XMJ760</t>
  </si>
  <si>
    <t>GSK211114LDQ641</t>
  </si>
  <si>
    <t>GSK211115GBV315</t>
  </si>
  <si>
    <t>GSK211115KXW657</t>
  </si>
  <si>
    <t>GSK211113CXY205</t>
  </si>
  <si>
    <t>GSK211115YAO076</t>
  </si>
  <si>
    <t>GSK211115PHA437</t>
  </si>
  <si>
    <t>GSK211115NYM024</t>
  </si>
  <si>
    <t>GSK211115UTH374</t>
  </si>
  <si>
    <t>GSK211115LXM093</t>
  </si>
  <si>
    <t>GSK211115LJR245</t>
  </si>
  <si>
    <t>GSK211115WBO083</t>
  </si>
  <si>
    <t>GSK211115BUH709</t>
  </si>
  <si>
    <t>GSK211115DEM407</t>
  </si>
  <si>
    <t>GSK211115UJK185</t>
  </si>
  <si>
    <t>GSK211115GYB457</t>
  </si>
  <si>
    <t>GSK211115BHF189</t>
  </si>
  <si>
    <t>GSK211114EQR239</t>
  </si>
  <si>
    <t>GSK211115RYA731</t>
  </si>
  <si>
    <t>GSK211115OBM276</t>
  </si>
  <si>
    <t>GSK211115ODJ742</t>
  </si>
  <si>
    <t>GSK211113CAL592</t>
  </si>
  <si>
    <t>GSK211115PGN402</t>
  </si>
  <si>
    <t>GSK211114ABC152</t>
  </si>
  <si>
    <t>GSK211114DYW564</t>
  </si>
  <si>
    <t>GSK211115PZY157</t>
  </si>
  <si>
    <t>GSK211114BUR609</t>
  </si>
  <si>
    <t>GSK211114XHE568</t>
  </si>
  <si>
    <t>DMD/2111/15/QSTD9762</t>
  </si>
  <si>
    <t>GSK211115CIT409</t>
  </si>
  <si>
    <t>GSK211115QLR103</t>
  </si>
  <si>
    <t>GSK211115BRJ782</t>
  </si>
  <si>
    <t>GSK211114FZT603</t>
  </si>
  <si>
    <t>GSK211115XAE947</t>
  </si>
  <si>
    <t>GSK211114XAF945</t>
  </si>
  <si>
    <t>DMD/2111/15/UECS6034</t>
  </si>
  <si>
    <t>GSK211115KRJ591</t>
  </si>
  <si>
    <t>DMD/2111/15/AEDL6549</t>
  </si>
  <si>
    <t>GSK211115NSH549</t>
  </si>
  <si>
    <t>GSK211115JUH152</t>
  </si>
  <si>
    <t>GSK211115NLF720</t>
  </si>
  <si>
    <t>GSK211115OME263</t>
  </si>
  <si>
    <t>GSK211115KYD691</t>
  </si>
  <si>
    <t>GSK211115ICN561</t>
  </si>
  <si>
    <t>GSK211115WJC163</t>
  </si>
  <si>
    <t>PENGIRIMAN BARANG TUJUAN PONTIANAK</t>
  </si>
  <si>
    <t xml:space="preserve"> 040/PCI/PI/XI/21</t>
  </si>
  <si>
    <t xml:space="preserve"> 30 November 21</t>
  </si>
  <si>
    <t>PONTIANAK</t>
  </si>
  <si>
    <t>01- 15 November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</si>
  <si>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Dua Puluh Delapan Juta Dua Ratus Tiga Puluh Empat Ribu Delapan Ratus Dua Puluh Delapan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</si>
</sst>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4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66" fontId="20" fillId="0" borderId="1" xfId="0" applyNumberFormat="1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8" fillId="0" borderId="1" xfId="0" applyNumberFormat="1" applyFont="1" applyBorder="1" applyAlignment="1">
      <alignment horizontal="center" vertical="center" wrapText="1"/>
    </xf>
    <xf numFmtId="167" fontId="3" fillId="0" borderId="1" xfId="1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9" fillId="4" borderId="4" xfId="3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2" fillId="0" borderId="1" xfId="4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7" fontId="9" fillId="0" borderId="0" xfId="1" applyNumberFormat="1" applyFont="1" applyAlignment="1">
      <alignment horizont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5">
    <cellStyle name="Comma" xfId="1" builtinId="3"/>
    <cellStyle name="Comma [0]" xfId="2" builtinId="6"/>
    <cellStyle name="Comma 2" xfId="3"/>
    <cellStyle name="Hyperlink" xfId="4" builtinId="8"/>
    <cellStyle name="Normal" xfId="0" builtinId="0"/>
  </cellStyles>
  <dxfs count="56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409575</xdr:colOff>
      <xdr:row>68</xdr:row>
      <xdr:rowOff>39404</xdr:rowOff>
    </xdr:from>
    <xdr:to>
      <xdr:col>10</xdr:col>
      <xdr:colOff>390525</xdr:colOff>
      <xdr:row>74</xdr:row>
      <xdr:rowOff>85724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5" y="276238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245789101123" displayName="Table2245789101123" ref="C2:N30" totalsRowShown="0" headerRowDxfId="562" dataDxfId="560" headerRowBorderDxfId="561">
  <tableColumns count="12">
    <tableColumn id="1" name="NOMOR" dataDxfId="559" dataCellStyle="Normal"/>
    <tableColumn id="3" name="TUJUAN" dataDxfId="558" dataCellStyle="Normal"/>
    <tableColumn id="16" name="Pick Up" dataDxfId="557"/>
    <tableColumn id="14" name="KAPAL" dataDxfId="556"/>
    <tableColumn id="15" name="ETD Kapal" dataDxfId="555"/>
    <tableColumn id="10" name="KETERANGAN" dataDxfId="554" dataCellStyle="Normal"/>
    <tableColumn id="5" name="P" dataDxfId="553" dataCellStyle="Normal"/>
    <tableColumn id="6" name="L" dataDxfId="552" dataCellStyle="Normal"/>
    <tableColumn id="7" name="T" dataDxfId="551" dataCellStyle="Normal"/>
    <tableColumn id="4" name="ACT KG" dataDxfId="550" dataCellStyle="Normal"/>
    <tableColumn id="8" name="KG VOLUME" dataDxfId="549" dataCellStyle="Normal">
      <calculatedColumnFormula>Table2245789101123[[#This Row],[P]]*Table2245789101123[[#This Row],[L]]*Table2245789101123[[#This Row],[T]]/4000</calculatedColumnFormula>
    </tableColumn>
    <tableColumn id="19" name="PEMBULATAN" dataDxfId="548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Table2245789101123456789101112" displayName="Table2245789101123456789101112" ref="C2:N75" totalsRowShown="0" headerRowDxfId="401" dataDxfId="399" headerRowBorderDxfId="400">
  <tableColumns count="12">
    <tableColumn id="1" name="NOMOR" dataDxfId="398" dataCellStyle="Normal"/>
    <tableColumn id="3" name="TUJUAN" dataDxfId="397" dataCellStyle="Normal"/>
    <tableColumn id="16" name="Pick Up" dataDxfId="396"/>
    <tableColumn id="14" name="KAPAL" dataDxfId="395"/>
    <tableColumn id="15" name="ETD Kapal" dataDxfId="394"/>
    <tableColumn id="10" name="KETERANGAN" dataDxfId="393" dataCellStyle="Normal"/>
    <tableColumn id="5" name="P" dataDxfId="392" dataCellStyle="Normal"/>
    <tableColumn id="6" name="L" dataDxfId="391" dataCellStyle="Normal"/>
    <tableColumn id="7" name="T" dataDxfId="390" dataCellStyle="Normal"/>
    <tableColumn id="4" name="ACT KG" dataDxfId="389" dataCellStyle="Normal"/>
    <tableColumn id="8" name="KG VOLUME" dataDxfId="388" dataCellStyle="Normal"/>
    <tableColumn id="19" name="PEMBULATAN" dataDxfId="387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Table224578910112345678910111213" displayName="Table224578910112345678910111213" ref="C2:N192" totalsRowShown="0" headerRowDxfId="383" dataDxfId="381" headerRowBorderDxfId="382">
  <tableColumns count="12">
    <tableColumn id="1" name="NOMOR" dataDxfId="380" dataCellStyle="Normal"/>
    <tableColumn id="3" name="TUJUAN" dataDxfId="379" dataCellStyle="Normal"/>
    <tableColumn id="16" name="Pick Up" dataDxfId="378"/>
    <tableColumn id="14" name="KAPAL" dataDxfId="377"/>
    <tableColumn id="15" name="ETD Kapal" dataDxfId="376"/>
    <tableColumn id="10" name="KETERANGAN" dataDxfId="375" dataCellStyle="Normal"/>
    <tableColumn id="5" name="P" dataDxfId="374" dataCellStyle="Normal"/>
    <tableColumn id="6" name="L" dataDxfId="373" dataCellStyle="Normal"/>
    <tableColumn id="7" name="T" dataDxfId="372" dataCellStyle="Normal"/>
    <tableColumn id="4" name="ACT KG" dataDxfId="371" dataCellStyle="Normal"/>
    <tableColumn id="8" name="KG VOLUME" dataDxfId="370" dataCellStyle="Normal"/>
    <tableColumn id="19" name="PEMBULATAN" dataDxfId="369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Table22457891011234567891011121314" displayName="Table22457891011234567891011121314" ref="C2:N67" totalsRowShown="0" headerRowDxfId="365" dataDxfId="363" headerRowBorderDxfId="364">
  <tableColumns count="12">
    <tableColumn id="1" name="NOMOR" dataDxfId="362" dataCellStyle="Normal"/>
    <tableColumn id="3" name="TUJUAN" dataDxfId="361" dataCellStyle="Normal"/>
    <tableColumn id="16" name="Pick Up" dataDxfId="360"/>
    <tableColumn id="14" name="KAPAL" dataDxfId="359"/>
    <tableColumn id="15" name="ETD Kapal" dataDxfId="358"/>
    <tableColumn id="10" name="KETERANGAN" dataDxfId="357" dataCellStyle="Normal"/>
    <tableColumn id="5" name="P" dataDxfId="356" dataCellStyle="Normal"/>
    <tableColumn id="6" name="L" dataDxfId="355" dataCellStyle="Normal"/>
    <tableColumn id="7" name="T" dataDxfId="354" dataCellStyle="Normal"/>
    <tableColumn id="4" name="ACT KG" dataDxfId="353" dataCellStyle="Normal"/>
    <tableColumn id="8" name="KG VOLUME" dataDxfId="352" dataCellStyle="Normal"/>
    <tableColumn id="19" name="PEMBULATAN" dataDxfId="351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4" name="Table2245789101123456789101112131415" displayName="Table2245789101123456789101112131415" ref="C2:N166" totalsRowShown="0" headerRowDxfId="347" dataDxfId="345" headerRowBorderDxfId="346">
  <tableColumns count="12">
    <tableColumn id="1" name="NOMOR" dataDxfId="344" dataCellStyle="Normal"/>
    <tableColumn id="3" name="TUJUAN" dataDxfId="343" dataCellStyle="Normal"/>
    <tableColumn id="16" name="Pick Up" dataDxfId="342"/>
    <tableColumn id="14" name="KAPAL" dataDxfId="341"/>
    <tableColumn id="15" name="ETD Kapal" dataDxfId="340"/>
    <tableColumn id="10" name="KETERANGAN" dataDxfId="339" dataCellStyle="Normal"/>
    <tableColumn id="5" name="P" dataDxfId="338" dataCellStyle="Normal"/>
    <tableColumn id="6" name="L" dataDxfId="337" dataCellStyle="Normal"/>
    <tableColumn id="7" name="T" dataDxfId="336" dataCellStyle="Normal"/>
    <tableColumn id="4" name="ACT KG" dataDxfId="335" dataCellStyle="Normal"/>
    <tableColumn id="8" name="KG VOLUME" dataDxfId="334" dataCellStyle="Normal"/>
    <tableColumn id="19" name="PEMBULATAN" dataDxfId="333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5" name="Table224578910112345678910111213141516" displayName="Table224578910112345678910111213141516" ref="C2:N58" totalsRowShown="0" headerRowDxfId="331" dataDxfId="329" headerRowBorderDxfId="330">
  <tableColumns count="12">
    <tableColumn id="1" name="NOMOR" dataDxfId="328" dataCellStyle="Normal"/>
    <tableColumn id="3" name="TUJUAN" dataDxfId="327" dataCellStyle="Normal"/>
    <tableColumn id="16" name="Pick Up" dataDxfId="326"/>
    <tableColumn id="14" name="KAPAL" dataDxfId="325"/>
    <tableColumn id="15" name="ETD Kapal" dataDxfId="324"/>
    <tableColumn id="10" name="KETERANGAN" dataDxfId="323" dataCellStyle="Normal"/>
    <tableColumn id="5" name="P" dataDxfId="322" dataCellStyle="Normal"/>
    <tableColumn id="6" name="L" dataDxfId="321" dataCellStyle="Normal"/>
    <tableColumn id="7" name="T" dataDxfId="320" dataCellStyle="Normal"/>
    <tableColumn id="4" name="ACT KG" dataDxfId="319" dataCellStyle="Normal"/>
    <tableColumn id="8" name="KG VOLUME" dataDxfId="318" dataCellStyle="Normal"/>
    <tableColumn id="19" name="PEMBULATAN" dataDxfId="317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6" name="Table22457891011234567891011121314151617" displayName="Table22457891011234567891011121314151617" ref="C2:N149" totalsRowShown="0" headerRowDxfId="313" dataDxfId="311" headerRowBorderDxfId="312">
  <tableColumns count="12">
    <tableColumn id="1" name="NOMOR" dataDxfId="310" dataCellStyle="Normal"/>
    <tableColumn id="3" name="TUJUAN" dataDxfId="309" dataCellStyle="Normal"/>
    <tableColumn id="16" name="Pick Up" dataDxfId="308"/>
    <tableColumn id="14" name="KAPAL" dataDxfId="307"/>
    <tableColumn id="15" name="ETD Kapal" dataDxfId="306"/>
    <tableColumn id="10" name="KETERANGAN" dataDxfId="305" dataCellStyle="Normal"/>
    <tableColumn id="5" name="P" dataDxfId="304" dataCellStyle="Normal"/>
    <tableColumn id="6" name="L" dataDxfId="303" dataCellStyle="Normal"/>
    <tableColumn id="7" name="T" dataDxfId="302" dataCellStyle="Normal"/>
    <tableColumn id="4" name="ACT KG" dataDxfId="301" dataCellStyle="Normal"/>
    <tableColumn id="8" name="KG VOLUME" dataDxfId="300" dataCellStyle="Normal"/>
    <tableColumn id="19" name="PEMBULATAN" dataDxfId="299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7" name="Table2245789101123456789101112131415161718" displayName="Table2245789101123456789101112131415161718" ref="C2:N31" totalsRowShown="0" headerRowDxfId="295" dataDxfId="293" headerRowBorderDxfId="294">
  <tableColumns count="12">
    <tableColumn id="1" name="NOMOR" dataDxfId="292" dataCellStyle="Normal"/>
    <tableColumn id="3" name="TUJUAN" dataDxfId="291" dataCellStyle="Normal"/>
    <tableColumn id="16" name="Pick Up" dataDxfId="290"/>
    <tableColumn id="14" name="KAPAL" dataDxfId="289"/>
    <tableColumn id="15" name="ETD Kapal" dataDxfId="288"/>
    <tableColumn id="10" name="KETERANGAN" dataDxfId="287" dataCellStyle="Normal"/>
    <tableColumn id="5" name="P" dataDxfId="286" dataCellStyle="Normal"/>
    <tableColumn id="6" name="L" dataDxfId="285" dataCellStyle="Normal"/>
    <tableColumn id="7" name="T" dataDxfId="284" dataCellStyle="Normal"/>
    <tableColumn id="4" name="ACT KG" dataDxfId="283" dataCellStyle="Normal"/>
    <tableColumn id="8" name="KG VOLUME" dataDxfId="282" dataCellStyle="Normal"/>
    <tableColumn id="19" name="PEMBULATAN" dataDxfId="281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8" name="Table224578910112345678910111213141516171819" displayName="Table224578910112345678910111213141516171819" ref="C2:N55" totalsRowShown="0" headerRowDxfId="277" dataDxfId="275" headerRowBorderDxfId="276">
  <tableColumns count="12">
    <tableColumn id="1" name="NOMOR" dataDxfId="274" dataCellStyle="Normal"/>
    <tableColumn id="3" name="TUJUAN" dataDxfId="273" dataCellStyle="Normal"/>
    <tableColumn id="16" name="Pick Up" dataDxfId="272"/>
    <tableColumn id="14" name="KAPAL" dataDxfId="271"/>
    <tableColumn id="15" name="ETD Kapal" dataDxfId="270"/>
    <tableColumn id="10" name="KETERANGAN" dataDxfId="269" dataCellStyle="Normal"/>
    <tableColumn id="5" name="P" dataDxfId="268" dataCellStyle="Normal"/>
    <tableColumn id="6" name="L" dataDxfId="267" dataCellStyle="Normal"/>
    <tableColumn id="7" name="T" dataDxfId="266" dataCellStyle="Normal"/>
    <tableColumn id="4" name="ACT KG" dataDxfId="265" dataCellStyle="Normal"/>
    <tableColumn id="8" name="KG VOLUME" dataDxfId="264" dataCellStyle="Normal"/>
    <tableColumn id="19" name="PEMBULATAN" dataDxfId="263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9" name="Table22457891011234567891011121314151617181920" displayName="Table22457891011234567891011121314151617181920" ref="C2:N91" totalsRowShown="0" headerRowDxfId="261" dataDxfId="259" headerRowBorderDxfId="260">
  <tableColumns count="12">
    <tableColumn id="1" name="NOMOR" dataDxfId="258" dataCellStyle="Normal"/>
    <tableColumn id="3" name="TUJUAN" dataDxfId="257" dataCellStyle="Normal"/>
    <tableColumn id="16" name="Pick Up" dataDxfId="256"/>
    <tableColumn id="14" name="KAPAL" dataDxfId="255"/>
    <tableColumn id="15" name="ETD Kapal" dataDxfId="254"/>
    <tableColumn id="10" name="KETERANGAN" dataDxfId="253" dataCellStyle="Normal"/>
    <tableColumn id="5" name="P" dataDxfId="252" dataCellStyle="Normal"/>
    <tableColumn id="6" name="L" dataDxfId="251" dataCellStyle="Normal"/>
    <tableColumn id="7" name="T" dataDxfId="250" dataCellStyle="Normal"/>
    <tableColumn id="4" name="ACT KG" dataDxfId="249" dataCellStyle="Normal"/>
    <tableColumn id="8" name="KG VOLUME" dataDxfId="248" dataCellStyle="Normal"/>
    <tableColumn id="19" name="PEMBULATAN" dataDxfId="247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20" name="Table2245789101123456789101112131415161718192021" displayName="Table2245789101123456789101112131415161718192021" ref="C2:N218" totalsRowShown="0" headerRowDxfId="245" dataDxfId="243" headerRowBorderDxfId="244">
  <tableColumns count="12">
    <tableColumn id="1" name="NOMOR" dataDxfId="242" dataCellStyle="Normal"/>
    <tableColumn id="3" name="TUJUAN" dataDxfId="241" dataCellStyle="Normal"/>
    <tableColumn id="16" name="Pick Up" dataDxfId="240"/>
    <tableColumn id="14" name="KAPAL" dataDxfId="239"/>
    <tableColumn id="15" name="ETD Kapal" dataDxfId="238"/>
    <tableColumn id="10" name="KETERANGAN" dataDxfId="237" dataCellStyle="Normal"/>
    <tableColumn id="5" name="P" dataDxfId="236" dataCellStyle="Normal"/>
    <tableColumn id="6" name="L" dataDxfId="235" dataCellStyle="Normal"/>
    <tableColumn id="7" name="T" dataDxfId="234" dataCellStyle="Normal"/>
    <tableColumn id="4" name="ACT KG" dataDxfId="233" dataCellStyle="Normal"/>
    <tableColumn id="8" name="KG VOLUME" dataDxfId="232" dataCellStyle="Normal"/>
    <tableColumn id="19" name="PEMBULATAN" dataDxfId="23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58" totalsRowShown="0" headerRowDxfId="544" dataDxfId="542" headerRowBorderDxfId="543">
  <tableColumns count="12">
    <tableColumn id="1" name="NOMOR" dataDxfId="541" dataCellStyle="Normal"/>
    <tableColumn id="3" name="TUJUAN" dataDxfId="540" dataCellStyle="Normal"/>
    <tableColumn id="16" name="Pick Up" dataDxfId="539"/>
    <tableColumn id="14" name="KAPAL" dataDxfId="538"/>
    <tableColumn id="15" name="ETD Kapal" dataDxfId="537"/>
    <tableColumn id="10" name="KETERANGAN" dataDxfId="536" dataCellStyle="Normal"/>
    <tableColumn id="5" name="P" dataDxfId="535" dataCellStyle="Normal"/>
    <tableColumn id="6" name="L" dataDxfId="534" dataCellStyle="Normal"/>
    <tableColumn id="7" name="T" dataDxfId="533" dataCellStyle="Normal"/>
    <tableColumn id="4" name="ACT KG" dataDxfId="532" dataCellStyle="Normal"/>
    <tableColumn id="8" name="KG VOLUME" dataDxfId="531" dataCellStyle="Normal"/>
    <tableColumn id="19" name="PEMBULATAN" dataDxfId="530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1" name="Table224578910112345678910111213141516171819202122" displayName="Table224578910112345678910111213141516171819202122" ref="C2:N77" totalsRowShown="0" headerRowDxfId="229" dataDxfId="227" headerRowBorderDxfId="228">
  <tableColumns count="12">
    <tableColumn id="1" name="NOMOR" dataDxfId="226" dataCellStyle="Normal"/>
    <tableColumn id="3" name="TUJUAN" dataDxfId="225" dataCellStyle="Normal"/>
    <tableColumn id="16" name="Pick Up" dataDxfId="224"/>
    <tableColumn id="14" name="KAPAL" dataDxfId="223"/>
    <tableColumn id="15" name="ETD Kapal" dataDxfId="222"/>
    <tableColumn id="10" name="KETERANGAN" dataDxfId="221" dataCellStyle="Normal"/>
    <tableColumn id="5" name="P" dataDxfId="220" dataCellStyle="Normal"/>
    <tableColumn id="6" name="L" dataDxfId="219" dataCellStyle="Normal"/>
    <tableColumn id="7" name="T" dataDxfId="218" dataCellStyle="Normal"/>
    <tableColumn id="4" name="ACT KG" dataDxfId="217" dataCellStyle="Normal"/>
    <tableColumn id="8" name="KG VOLUME" dataDxfId="216" dataCellStyle="Normal"/>
    <tableColumn id="19" name="PEMBULATAN" dataDxfId="215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2" name="Table22457891011234567891011121314151617181920212223" displayName="Table22457891011234567891011121314151617181920212223" ref="C2:N178" totalsRowShown="0" headerRowDxfId="211" dataDxfId="209" headerRowBorderDxfId="210">
  <tableColumns count="12">
    <tableColumn id="1" name="NOMOR" dataDxfId="208" dataCellStyle="Normal"/>
    <tableColumn id="3" name="TUJUAN" dataDxfId="207" dataCellStyle="Normal"/>
    <tableColumn id="16" name="Pick Up" dataDxfId="206"/>
    <tableColumn id="14" name="KAPAL" dataDxfId="205"/>
    <tableColumn id="15" name="ETD Kapal" dataDxfId="204"/>
    <tableColumn id="10" name="KETERANGAN" dataDxfId="203" dataCellStyle="Normal"/>
    <tableColumn id="5" name="P" dataDxfId="202" dataCellStyle="Normal"/>
    <tableColumn id="6" name="L" dataDxfId="201" dataCellStyle="Normal"/>
    <tableColumn id="7" name="T" dataDxfId="200" dataCellStyle="Normal"/>
    <tableColumn id="4" name="ACT KG" dataDxfId="199" dataCellStyle="Normal"/>
    <tableColumn id="8" name="KG VOLUME" dataDxfId="198" dataCellStyle="Normal"/>
    <tableColumn id="19" name="PEMBULATAN" dataDxfId="197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3" name="Table2245789101123456789101112131415161718192021222324" displayName="Table2245789101123456789101112131415161718192021222324" ref="C2:N74" totalsRowShown="0" headerRowDxfId="195" dataDxfId="193" headerRowBorderDxfId="194">
  <tableColumns count="12">
    <tableColumn id="1" name="NOMOR" dataDxfId="192" dataCellStyle="Normal"/>
    <tableColumn id="3" name="TUJUAN" dataDxfId="191" dataCellStyle="Normal"/>
    <tableColumn id="16" name="Pick Up" dataDxfId="190"/>
    <tableColumn id="14" name="KAPAL" dataDxfId="189"/>
    <tableColumn id="15" name="ETD Kapal" dataDxfId="188"/>
    <tableColumn id="10" name="KETERANGAN" dataDxfId="187" dataCellStyle="Normal"/>
    <tableColumn id="5" name="P" dataDxfId="186" dataCellStyle="Normal"/>
    <tableColumn id="6" name="L" dataDxfId="185" dataCellStyle="Normal"/>
    <tableColumn id="7" name="T" dataDxfId="184" dataCellStyle="Normal"/>
    <tableColumn id="4" name="ACT KG" dataDxfId="183" dataCellStyle="Normal"/>
    <tableColumn id="8" name="KG VOLUME" dataDxfId="182" dataCellStyle="Normal"/>
    <tableColumn id="19" name="PEMBULATAN" dataDxfId="181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4" name="Table224578910112345678910111213141516171819202122232425" displayName="Table224578910112345678910111213141516171819202122232425" ref="C2:N177" totalsRowShown="0" headerRowDxfId="177" dataDxfId="175" headerRowBorderDxfId="176">
  <tableColumns count="12">
    <tableColumn id="1" name="NOMOR" dataDxfId="174" dataCellStyle="Normal"/>
    <tableColumn id="3" name="TUJUAN" dataDxfId="173" dataCellStyle="Normal"/>
    <tableColumn id="16" name="Pick Up" dataDxfId="172"/>
    <tableColumn id="14" name="KAPAL" dataDxfId="171"/>
    <tableColumn id="15" name="ETD Kapal" dataDxfId="170"/>
    <tableColumn id="10" name="KETERANGAN" dataDxfId="169" dataCellStyle="Normal"/>
    <tableColumn id="5" name="P" dataDxfId="168" dataCellStyle="Normal"/>
    <tableColumn id="6" name="L" dataDxfId="167" dataCellStyle="Normal"/>
    <tableColumn id="7" name="T" dataDxfId="166" dataCellStyle="Normal"/>
    <tableColumn id="4" name="ACT KG" dataDxfId="165" dataCellStyle="Normal"/>
    <tableColumn id="8" name="KG VOLUME" dataDxfId="164" dataCellStyle="Normal"/>
    <tableColumn id="19" name="PEMBULATAN" dataDxfId="163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5" name="Table22457891011234567891011121314151617181920212223242526" displayName="Table22457891011234567891011121314151617181920212223242526" ref="C2:N148" totalsRowShown="0" headerRowDxfId="159" dataDxfId="157" headerRowBorderDxfId="158">
  <tableColumns count="12">
    <tableColumn id="1" name="NOMOR" dataDxfId="156" dataCellStyle="Normal"/>
    <tableColumn id="3" name="TUJUAN" dataDxfId="155" dataCellStyle="Normal"/>
    <tableColumn id="16" name="Pick Up" dataDxfId="154"/>
    <tableColumn id="14" name="KAPAL" dataDxfId="153"/>
    <tableColumn id="15" name="ETD Kapal" dataDxfId="152"/>
    <tableColumn id="10" name="KETERANGAN" dataDxfId="151" dataCellStyle="Normal"/>
    <tableColumn id="5" name="P" dataDxfId="150" dataCellStyle="Normal"/>
    <tableColumn id="6" name="L" dataDxfId="149" dataCellStyle="Normal"/>
    <tableColumn id="7" name="T" dataDxfId="148" dataCellStyle="Normal"/>
    <tableColumn id="4" name="ACT KG" dataDxfId="147" dataCellStyle="Normal"/>
    <tableColumn id="8" name="KG VOLUME" dataDxfId="146" dataCellStyle="Normal"/>
    <tableColumn id="19" name="PEMBULATAN" dataDxfId="145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6" name="Table2245789101123456789101112131415161718192021222324252627" displayName="Table2245789101123456789101112131415161718192021222324252627" ref="C2:N327" totalsRowShown="0" headerRowDxfId="143" dataDxfId="141" headerRowBorderDxfId="142">
  <tableColumns count="12">
    <tableColumn id="1" name="NOMOR" dataDxfId="140" dataCellStyle="Normal"/>
    <tableColumn id="3" name="TUJUAN" dataDxfId="139" dataCellStyle="Normal"/>
    <tableColumn id="16" name="Pick Up" dataDxfId="138"/>
    <tableColumn id="14" name="KAPAL" dataDxfId="137"/>
    <tableColumn id="15" name="ETD Kapal" dataDxfId="136"/>
    <tableColumn id="10" name="KETERANGAN" dataDxfId="135" dataCellStyle="Normal"/>
    <tableColumn id="5" name="P" dataDxfId="134" dataCellStyle="Normal"/>
    <tableColumn id="6" name="L" dataDxfId="133" dataCellStyle="Normal"/>
    <tableColumn id="7" name="T" dataDxfId="132" dataCellStyle="Normal"/>
    <tableColumn id="4" name="ACT KG" dataDxfId="131" dataCellStyle="Normal"/>
    <tableColumn id="8" name="KG VOLUME" dataDxfId="130" dataCellStyle="Normal"/>
    <tableColumn id="19" name="PEMBULATAN" dataDxfId="129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7" name="Table224578910112345678910111213141516171819202122232425262728" displayName="Table224578910112345678910111213141516171819202122232425262728" ref="C2:N54" totalsRowShown="0" headerRowDxfId="127" dataDxfId="125" headerRowBorderDxfId="126">
  <tableColumns count="12">
    <tableColumn id="1" name="NOMOR" dataDxfId="124" dataCellStyle="Normal"/>
    <tableColumn id="3" name="TUJUAN" dataDxfId="123" dataCellStyle="Normal"/>
    <tableColumn id="16" name="Pick Up" dataDxfId="122"/>
    <tableColumn id="14" name="KAPAL" dataDxfId="121"/>
    <tableColumn id="15" name="ETD Kapal" dataDxfId="120"/>
    <tableColumn id="10" name="KETERANGAN" dataDxfId="119" dataCellStyle="Normal"/>
    <tableColumn id="5" name="P" dataDxfId="118" dataCellStyle="Normal"/>
    <tableColumn id="6" name="L" dataDxfId="117" dataCellStyle="Normal"/>
    <tableColumn id="7" name="T" dataDxfId="116" dataCellStyle="Normal"/>
    <tableColumn id="4" name="ACT KG" dataDxfId="115" dataCellStyle="Normal"/>
    <tableColumn id="8" name="KG VOLUME" dataDxfId="114" dataCellStyle="Normal"/>
    <tableColumn id="19" name="PEMBULATAN" dataDxfId="113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8" name="Table22457891011234567891011121314151617181920212223242526272829" displayName="Table22457891011234567891011121314151617181920212223242526272829" ref="C2:N181" totalsRowShown="0" headerRowDxfId="111" dataDxfId="109" headerRowBorderDxfId="110">
  <tableColumns count="12">
    <tableColumn id="1" name="NOMOR" dataDxfId="108" dataCellStyle="Normal"/>
    <tableColumn id="3" name="TUJUAN" dataDxfId="107" dataCellStyle="Normal"/>
    <tableColumn id="16" name="Pick Up" dataDxfId="106"/>
    <tableColumn id="14" name="KAPAL" dataDxfId="105"/>
    <tableColumn id="15" name="ETD Kapal" dataDxfId="104"/>
    <tableColumn id="10" name="KETERANGAN" dataDxfId="103" dataCellStyle="Normal"/>
    <tableColumn id="5" name="P" dataDxfId="102" dataCellStyle="Normal"/>
    <tableColumn id="6" name="L" dataDxfId="101" dataCellStyle="Normal"/>
    <tableColumn id="7" name="T" dataDxfId="100" dataCellStyle="Normal"/>
    <tableColumn id="4" name="ACT KG" dataDxfId="99" dataCellStyle="Normal"/>
    <tableColumn id="8" name="KG VOLUME" dataDxfId="98" dataCellStyle="Normal"/>
    <tableColumn id="19" name="PEMBULATAN" dataDxfId="97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9" name="Table2245789101123456789101112131415161718192021222324252627282930" displayName="Table2245789101123456789101112131415161718192021222324252627282930" ref="C2:N289" totalsRowShown="0" headerRowDxfId="95" dataDxfId="93" headerRowBorderDxfId="94">
  <tableColumns count="12">
    <tableColumn id="1" name="NOMOR" dataDxfId="92" dataCellStyle="Normal"/>
    <tableColumn id="3" name="TUJUAN" dataDxfId="91" dataCellStyle="Normal"/>
    <tableColumn id="16" name="Pick Up" dataDxfId="90"/>
    <tableColumn id="14" name="KAPAL" dataDxfId="89"/>
    <tableColumn id="15" name="ETD Kapal" dataDxfId="88"/>
    <tableColumn id="10" name="KETERANGAN" dataDxfId="87" dataCellStyle="Normal"/>
    <tableColumn id="5" name="P" dataDxfId="86" dataCellStyle="Normal"/>
    <tableColumn id="6" name="L" dataDxfId="85" dataCellStyle="Normal"/>
    <tableColumn id="7" name="T" dataDxfId="84" dataCellStyle="Normal"/>
    <tableColumn id="4" name="ACT KG" dataDxfId="83" dataCellStyle="Normal"/>
    <tableColumn id="8" name="KG VOLUME" dataDxfId="82" dataCellStyle="Normal"/>
    <tableColumn id="19" name="PEMBULATAN" dataDxfId="81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30" name="Table224578910112345678910111213141516171819202122232425262728293031" displayName="Table224578910112345678910111213141516171819202122232425262728293031" ref="C2:N131" totalsRowShown="0" headerRowDxfId="79" dataDxfId="77" headerRowBorderDxfId="78">
  <tableColumns count="12">
    <tableColumn id="1" name="NOMOR" dataDxfId="76" dataCellStyle="Normal"/>
    <tableColumn id="3" name="TUJUAN" dataDxfId="75" dataCellStyle="Normal"/>
    <tableColumn id="16" name="Pick Up" dataDxfId="74"/>
    <tableColumn id="14" name="KAPAL" dataDxfId="73"/>
    <tableColumn id="15" name="ETD Kapal" dataDxfId="72"/>
    <tableColumn id="10" name="KETERANGAN" dataDxfId="71" dataCellStyle="Normal"/>
    <tableColumn id="5" name="P" dataDxfId="70" dataCellStyle="Normal"/>
    <tableColumn id="6" name="L" dataDxfId="69" dataCellStyle="Normal"/>
    <tableColumn id="7" name="T" dataDxfId="68" dataCellStyle="Normal"/>
    <tableColumn id="4" name="ACT KG" dataDxfId="67" dataCellStyle="Normal"/>
    <tableColumn id="8" name="KG VOLUME" dataDxfId="66" dataCellStyle="Normal"/>
    <tableColumn id="19" name="PEMBULATAN" dataDxfId="65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57" totalsRowShown="0" headerRowDxfId="527" dataDxfId="525" headerRowBorderDxfId="526">
  <tableColumns count="12">
    <tableColumn id="1" name="NOMOR" dataDxfId="524" dataCellStyle="Normal"/>
    <tableColumn id="3" name="TUJUAN" dataDxfId="523" dataCellStyle="Normal"/>
    <tableColumn id="16" name="Pick Up" dataDxfId="522"/>
    <tableColumn id="14" name="KAPAL" dataDxfId="521"/>
    <tableColumn id="15" name="ETD Kapal" dataDxfId="520"/>
    <tableColumn id="10" name="KETERANGAN" dataDxfId="519" dataCellStyle="Normal"/>
    <tableColumn id="5" name="P" dataDxfId="518" dataCellStyle="Normal"/>
    <tableColumn id="6" name="L" dataDxfId="517" dataCellStyle="Normal"/>
    <tableColumn id="7" name="T" dataDxfId="516" dataCellStyle="Normal"/>
    <tableColumn id="4" name="ACT KG" dataDxfId="515" dataCellStyle="Normal"/>
    <tableColumn id="8" name="KG VOLUME" dataDxfId="514" dataCellStyle="Normal"/>
    <tableColumn id="19" name="PEMBULATAN" dataDxfId="513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31" name="Table22457891011234567891011121314151617181920212223242526272829303132" displayName="Table22457891011234567891011121314151617181920212223242526272829303132" ref="C2:N121" totalsRowShown="0" headerRowDxfId="63" dataDxfId="61" headerRowBorderDxfId="62">
  <tableColumns count="12">
    <tableColumn id="1" name="NOMOR" dataDxfId="60" dataCellStyle="Normal"/>
    <tableColumn id="3" name="TUJUAN" dataDxfId="59" dataCellStyle="Normal"/>
    <tableColumn id="16" name="Pick Up" dataDxfId="58"/>
    <tableColumn id="14" name="KAPAL" dataDxfId="57"/>
    <tableColumn id="15" name="ETD Kapal" dataDxfId="56"/>
    <tableColumn id="10" name="KETERANGAN" dataDxfId="55" dataCellStyle="Normal"/>
    <tableColumn id="5" name="P" dataDxfId="54" dataCellStyle="Normal"/>
    <tableColumn id="6" name="L" dataDxfId="53" dataCellStyle="Normal"/>
    <tableColumn id="7" name="T" dataDxfId="52" dataCellStyle="Normal"/>
    <tableColumn id="4" name="ACT KG" dataDxfId="51" dataCellStyle="Normal"/>
    <tableColumn id="8" name="KG VOLUME" dataDxfId="50" dataCellStyle="Normal"/>
    <tableColumn id="19" name="PEMBULATAN" dataDxfId="49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2" name="Table2245789101123456789101112131415161718192021222324252627282930313233" displayName="Table2245789101123456789101112131415161718192021222324252627282930313233" ref="C2:N288" totalsRowShown="0" headerRowDxfId="47" dataDxfId="45" headerRowBorderDxfId="46">
  <tableColumns count="12">
    <tableColumn id="1" name="NOMOR" dataDxfId="44" dataCellStyle="Normal"/>
    <tableColumn id="3" name="TUJUAN" dataDxfId="43" dataCellStyle="Normal"/>
    <tableColumn id="16" name="Pick Up" dataDxfId="42"/>
    <tableColumn id="14" name="KAPAL" dataDxfId="41"/>
    <tableColumn id="15" name="ETD Kapal" dataDxfId="40"/>
    <tableColumn id="10" name="KETERANGAN" dataDxfId="39" dataCellStyle="Normal"/>
    <tableColumn id="5" name="P" dataDxfId="38" dataCellStyle="Normal"/>
    <tableColumn id="6" name="L" dataDxfId="37" dataCellStyle="Normal"/>
    <tableColumn id="7" name="T" dataDxfId="36" dataCellStyle="Normal"/>
    <tableColumn id="4" name="ACT KG" dataDxfId="35" dataCellStyle="Normal"/>
    <tableColumn id="8" name="KG VOLUME" dataDxfId="34" dataCellStyle="Normal"/>
    <tableColumn id="19" name="PEMBULATAN" dataDxfId="33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3" name="Table224578910112345678910111213141516171819202122232425262728293031323334" displayName="Table224578910112345678910111213141516171819202122232425262728293031323334" ref="C2:N49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37" name="Table22457891011234567891011121314151617181920212223242526272829303132333438" displayName="Table22457891011234567891011121314151617181920212223242526272829303132333438" ref="C2:N139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226" totalsRowShown="0" headerRowDxfId="509" dataDxfId="507" headerRowBorderDxfId="508">
  <tableColumns count="12">
    <tableColumn id="1" name="NOMOR" dataDxfId="506" dataCellStyle="Normal"/>
    <tableColumn id="3" name="TUJUAN" dataDxfId="505" dataCellStyle="Normal"/>
    <tableColumn id="16" name="Pick Up" dataDxfId="504"/>
    <tableColumn id="14" name="KAPAL" dataDxfId="503"/>
    <tableColumn id="15" name="ETD Kapal" dataDxfId="502"/>
    <tableColumn id="10" name="KETERANGAN" dataDxfId="501" dataCellStyle="Normal"/>
    <tableColumn id="5" name="P" dataDxfId="500" dataCellStyle="Normal"/>
    <tableColumn id="6" name="L" dataDxfId="499" dataCellStyle="Normal"/>
    <tableColumn id="7" name="T" dataDxfId="498" dataCellStyle="Normal"/>
    <tableColumn id="4" name="ACT KG" dataDxfId="497" dataCellStyle="Normal"/>
    <tableColumn id="8" name="KG VOLUME" dataDxfId="496" dataCellStyle="Normal"/>
    <tableColumn id="19" name="PEMBULATAN" dataDxfId="495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22457891011234567" displayName="Table22457891011234567" ref="C2:N33" totalsRowShown="0" headerRowDxfId="491" dataDxfId="489" headerRowBorderDxfId="490">
  <tableColumns count="12">
    <tableColumn id="1" name="NOMOR" dataDxfId="488" dataCellStyle="Normal"/>
    <tableColumn id="3" name="TUJUAN" dataDxfId="487" dataCellStyle="Normal"/>
    <tableColumn id="16" name="Pick Up" dataDxfId="486"/>
    <tableColumn id="14" name="KAPAL" dataDxfId="485"/>
    <tableColumn id="15" name="ETD Kapal" dataDxfId="484"/>
    <tableColumn id="10" name="KETERANGAN" dataDxfId="483" dataCellStyle="Normal"/>
    <tableColumn id="5" name="P" dataDxfId="482" dataCellStyle="Normal"/>
    <tableColumn id="6" name="L" dataDxfId="481" dataCellStyle="Normal"/>
    <tableColumn id="7" name="T" dataDxfId="480" dataCellStyle="Normal"/>
    <tableColumn id="4" name="ACT KG" dataDxfId="479" dataCellStyle="Normal"/>
    <tableColumn id="8" name="KG VOLUME" dataDxfId="478" dataCellStyle="Normal"/>
    <tableColumn id="19" name="PEMBULATAN" dataDxfId="477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224578910112345678" displayName="Table224578910112345678" ref="C2:N86" totalsRowShown="0" headerRowDxfId="473" dataDxfId="471" headerRowBorderDxfId="472">
  <tableColumns count="12">
    <tableColumn id="1" name="NOMOR" dataDxfId="470" dataCellStyle="Normal"/>
    <tableColumn id="3" name="TUJUAN" dataDxfId="469" dataCellStyle="Normal"/>
    <tableColumn id="16" name="Pick Up" dataDxfId="468"/>
    <tableColumn id="14" name="KAPAL" dataDxfId="467"/>
    <tableColumn id="15" name="ETD Kapal" dataDxfId="466"/>
    <tableColumn id="10" name="KETERANGAN" dataDxfId="465" dataCellStyle="Normal"/>
    <tableColumn id="5" name="P" dataDxfId="464" dataCellStyle="Normal"/>
    <tableColumn id="6" name="L" dataDxfId="463" dataCellStyle="Normal"/>
    <tableColumn id="7" name="T" dataDxfId="462" dataCellStyle="Normal"/>
    <tableColumn id="4" name="ACT KG" dataDxfId="461" dataCellStyle="Normal"/>
    <tableColumn id="8" name="KG VOLUME" dataDxfId="460" dataCellStyle="Normal"/>
    <tableColumn id="19" name="PEMBULATAN" dataDxfId="459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8" name="Table2245789101123456789" displayName="Table2245789101123456789" ref="C2:N195" totalsRowShown="0" headerRowDxfId="455" dataDxfId="453" headerRowBorderDxfId="454">
  <tableColumns count="12">
    <tableColumn id="1" name="NOMOR" dataDxfId="452" dataCellStyle="Normal"/>
    <tableColumn id="3" name="TUJUAN" dataDxfId="451" dataCellStyle="Normal"/>
    <tableColumn id="16" name="Pick Up" dataDxfId="450"/>
    <tableColumn id="14" name="KAPAL" dataDxfId="449"/>
    <tableColumn id="15" name="ETD Kapal" dataDxfId="448"/>
    <tableColumn id="10" name="KETERANGAN" dataDxfId="447" dataCellStyle="Normal"/>
    <tableColumn id="5" name="P" dataDxfId="446" dataCellStyle="Normal"/>
    <tableColumn id="6" name="L" dataDxfId="445" dataCellStyle="Normal"/>
    <tableColumn id="7" name="T" dataDxfId="444" dataCellStyle="Normal"/>
    <tableColumn id="4" name="ACT KG" dataDxfId="443" dataCellStyle="Normal"/>
    <tableColumn id="8" name="KG VOLUME" dataDxfId="442" dataCellStyle="Normal"/>
    <tableColumn id="19" name="PEMBULATAN" dataDxfId="441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Table224578910112345678910" displayName="Table224578910112345678910" ref="C2:N69" totalsRowShown="0" headerRowDxfId="437" dataDxfId="435" headerRowBorderDxfId="436">
  <tableColumns count="12">
    <tableColumn id="1" name="NOMOR" dataDxfId="434" dataCellStyle="Normal"/>
    <tableColumn id="3" name="TUJUAN" dataDxfId="433" dataCellStyle="Normal"/>
    <tableColumn id="16" name="Pick Up" dataDxfId="432"/>
    <tableColumn id="14" name="KAPAL" dataDxfId="431"/>
    <tableColumn id="15" name="ETD Kapal" dataDxfId="430"/>
    <tableColumn id="10" name="KETERANGAN" dataDxfId="429" dataCellStyle="Normal"/>
    <tableColumn id="5" name="P" dataDxfId="428" dataCellStyle="Normal"/>
    <tableColumn id="6" name="L" dataDxfId="427" dataCellStyle="Normal"/>
    <tableColumn id="7" name="T" dataDxfId="426" dataCellStyle="Normal"/>
    <tableColumn id="4" name="ACT KG" dataDxfId="425" dataCellStyle="Normal"/>
    <tableColumn id="8" name="KG VOLUME" dataDxfId="424" dataCellStyle="Normal"/>
    <tableColumn id="19" name="PEMBULATAN" dataDxfId="423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0" name="Table22457891011234567891011" displayName="Table22457891011234567891011" ref="C2:N194" totalsRowShown="0" headerRowDxfId="419" dataDxfId="417" headerRowBorderDxfId="418">
  <tableColumns count="12">
    <tableColumn id="1" name="NOMOR" dataDxfId="416" dataCellStyle="Normal"/>
    <tableColumn id="3" name="TUJUAN" dataDxfId="415" dataCellStyle="Normal"/>
    <tableColumn id="16" name="Pick Up" dataDxfId="414"/>
    <tableColumn id="14" name="KAPAL" dataDxfId="413"/>
    <tableColumn id="15" name="ETD Kapal" dataDxfId="412"/>
    <tableColumn id="10" name="KETERANGAN" dataDxfId="411" dataCellStyle="Normal"/>
    <tableColumn id="5" name="P" dataDxfId="410" dataCellStyle="Normal"/>
    <tableColumn id="6" name="L" dataDxfId="409" dataCellStyle="Normal"/>
    <tableColumn id="7" name="T" dataDxfId="408" dataCellStyle="Normal"/>
    <tableColumn id="4" name="ACT KG" dataDxfId="407" dataCellStyle="Normal"/>
    <tableColumn id="8" name="KG VOLUME" dataDxfId="406" dataCellStyle="Normal"/>
    <tableColumn id="19" name="PEMBULATAN" dataDxfId="405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M75"/>
  <sheetViews>
    <sheetView tabSelected="1" topLeftCell="A46" workbookViewId="0">
      <selection activeCell="K49" sqref="K49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34" t="s">
        <v>14</v>
      </c>
      <c r="B10" s="135"/>
      <c r="C10" s="135"/>
      <c r="D10" s="135"/>
      <c r="E10" s="135"/>
      <c r="F10" s="135"/>
      <c r="G10" s="135"/>
      <c r="H10" s="135"/>
      <c r="I10" s="135"/>
      <c r="J10" s="136"/>
    </row>
    <row r="12" spans="1:10" x14ac:dyDescent="0.25">
      <c r="A12" s="18" t="s">
        <v>15</v>
      </c>
      <c r="B12" s="18" t="s">
        <v>16</v>
      </c>
      <c r="G12" s="133" t="s">
        <v>49</v>
      </c>
      <c r="H12" s="133"/>
      <c r="I12" s="23" t="s">
        <v>17</v>
      </c>
      <c r="J12" s="24" t="s">
        <v>4394</v>
      </c>
    </row>
    <row r="13" spans="1:10" x14ac:dyDescent="0.25">
      <c r="G13" s="133" t="s">
        <v>18</v>
      </c>
      <c r="H13" s="133"/>
      <c r="I13" s="23" t="s">
        <v>17</v>
      </c>
      <c r="J13" s="25" t="s">
        <v>4395</v>
      </c>
    </row>
    <row r="14" spans="1:10" x14ac:dyDescent="0.25">
      <c r="G14" s="133" t="s">
        <v>50</v>
      </c>
      <c r="H14" s="133"/>
      <c r="I14" s="23" t="s">
        <v>17</v>
      </c>
      <c r="J14" s="18" t="s">
        <v>4396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4397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37" t="s">
        <v>28</v>
      </c>
      <c r="I17" s="138"/>
      <c r="J17" s="29" t="s">
        <v>29</v>
      </c>
    </row>
    <row r="18" spans="1:12" ht="48" customHeight="1" x14ac:dyDescent="0.25">
      <c r="A18" s="30">
        <v>1</v>
      </c>
      <c r="B18" s="31">
        <f>'403950'!E3</f>
        <v>44501</v>
      </c>
      <c r="C18" s="83">
        <f>'403950'!A3</f>
        <v>403950</v>
      </c>
      <c r="D18" s="32" t="s">
        <v>4393</v>
      </c>
      <c r="E18" s="32" t="s">
        <v>86</v>
      </c>
      <c r="F18" s="33">
        <v>28</v>
      </c>
      <c r="G18" s="118">
        <f>'403950'!N31</f>
        <v>703.29300000000001</v>
      </c>
      <c r="H18" s="128">
        <v>2530</v>
      </c>
      <c r="I18" s="129"/>
      <c r="J18" s="34">
        <f>G18*H18</f>
        <v>1779331.29</v>
      </c>
      <c r="L18"/>
    </row>
    <row r="19" spans="1:12" ht="48" customHeight="1" x14ac:dyDescent="0.25">
      <c r="A19" s="30">
        <f t="shared" ref="A19:A50" si="0">A18+1</f>
        <v>2</v>
      </c>
      <c r="B19" s="31">
        <f>'402443'!E3</f>
        <v>44501</v>
      </c>
      <c r="C19" s="83">
        <f>'402443'!A3</f>
        <v>402443</v>
      </c>
      <c r="D19" s="32" t="s">
        <v>4393</v>
      </c>
      <c r="E19" s="32" t="s">
        <v>86</v>
      </c>
      <c r="F19" s="33">
        <v>56</v>
      </c>
      <c r="G19" s="118">
        <f>'402443'!N59</f>
        <v>1163.1242499999998</v>
      </c>
      <c r="H19" s="128">
        <v>2530</v>
      </c>
      <c r="I19" s="129"/>
      <c r="J19" s="34">
        <f t="shared" ref="J19:J45" si="1">G19*H19</f>
        <v>2942704.3524999996</v>
      </c>
      <c r="L19"/>
    </row>
    <row r="20" spans="1:12" ht="48" customHeight="1" x14ac:dyDescent="0.25">
      <c r="A20" s="30">
        <f t="shared" si="0"/>
        <v>3</v>
      </c>
      <c r="B20" s="31">
        <f>'403933'!E3</f>
        <v>44502</v>
      </c>
      <c r="C20" s="83">
        <f>'403933'!A3</f>
        <v>403933</v>
      </c>
      <c r="D20" s="32" t="s">
        <v>4393</v>
      </c>
      <c r="E20" s="32" t="s">
        <v>86</v>
      </c>
      <c r="F20" s="33">
        <v>55</v>
      </c>
      <c r="G20" s="118">
        <f>'403933'!N58</f>
        <v>1155.9872500000004</v>
      </c>
      <c r="H20" s="128">
        <v>2530</v>
      </c>
      <c r="I20" s="129"/>
      <c r="J20" s="34">
        <f>G20*H20</f>
        <v>2924647.7425000011</v>
      </c>
      <c r="L20"/>
    </row>
    <row r="21" spans="1:12" ht="48" customHeight="1" x14ac:dyDescent="0.25">
      <c r="A21" s="30">
        <f t="shared" si="0"/>
        <v>4</v>
      </c>
      <c r="B21" s="31">
        <f>'402448'!E3</f>
        <v>44502</v>
      </c>
      <c r="C21" s="83">
        <f>'402448'!A3</f>
        <v>402448</v>
      </c>
      <c r="D21" s="32" t="s">
        <v>4393</v>
      </c>
      <c r="E21" s="32" t="s">
        <v>86</v>
      </c>
      <c r="F21" s="33">
        <v>24</v>
      </c>
      <c r="G21" s="118">
        <f>'402448'!N227</f>
        <v>5434.209499999999</v>
      </c>
      <c r="H21" s="128">
        <v>2530</v>
      </c>
      <c r="I21" s="129"/>
      <c r="J21" s="34">
        <f>G21*H21</f>
        <v>13748550.034999998</v>
      </c>
      <c r="L21"/>
    </row>
    <row r="22" spans="1:12" ht="48" customHeight="1" x14ac:dyDescent="0.25">
      <c r="A22" s="30">
        <f t="shared" si="0"/>
        <v>5</v>
      </c>
      <c r="B22" s="31">
        <f>'402319'!E3</f>
        <v>44502</v>
      </c>
      <c r="C22" s="83">
        <f>'402319'!A3</f>
        <v>402319</v>
      </c>
      <c r="D22" s="32" t="s">
        <v>4393</v>
      </c>
      <c r="E22" s="32" t="s">
        <v>86</v>
      </c>
      <c r="F22" s="33">
        <v>31</v>
      </c>
      <c r="G22" s="118">
        <f>'402319'!N34</f>
        <v>689.76250000000016</v>
      </c>
      <c r="H22" s="128">
        <v>2530</v>
      </c>
      <c r="I22" s="129"/>
      <c r="J22" s="34">
        <f>G22*H22</f>
        <v>1745099.1250000005</v>
      </c>
      <c r="L22"/>
    </row>
    <row r="23" spans="1:12" ht="48" customHeight="1" x14ac:dyDescent="0.25">
      <c r="A23" s="30">
        <f t="shared" si="0"/>
        <v>6</v>
      </c>
      <c r="B23" s="31">
        <f>'403935'!E3</f>
        <v>44503</v>
      </c>
      <c r="C23" s="83">
        <f>'403935'!A3</f>
        <v>403935</v>
      </c>
      <c r="D23" s="32" t="s">
        <v>4393</v>
      </c>
      <c r="E23" s="32" t="s">
        <v>86</v>
      </c>
      <c r="F23" s="33">
        <v>84</v>
      </c>
      <c r="G23" s="118">
        <f>'403935'!N87</f>
        <v>1876.6132499999997</v>
      </c>
      <c r="H23" s="128">
        <v>2530</v>
      </c>
      <c r="I23" s="129"/>
      <c r="J23" s="34">
        <f t="shared" si="1"/>
        <v>4747831.522499999</v>
      </c>
      <c r="L23"/>
    </row>
    <row r="24" spans="1:12" ht="48" customHeight="1" x14ac:dyDescent="0.25">
      <c r="A24" s="30">
        <f t="shared" si="0"/>
        <v>7</v>
      </c>
      <c r="B24" s="31">
        <f>'402324'!E3</f>
        <v>44503</v>
      </c>
      <c r="C24" s="83">
        <f>'402324'!A3</f>
        <v>402324</v>
      </c>
      <c r="D24" s="32" t="s">
        <v>4393</v>
      </c>
      <c r="E24" s="32" t="s">
        <v>86</v>
      </c>
      <c r="F24" s="33">
        <v>193</v>
      </c>
      <c r="G24" s="118">
        <f>'402324'!N196</f>
        <v>4470.4297500000002</v>
      </c>
      <c r="H24" s="128">
        <v>2530</v>
      </c>
      <c r="I24" s="129"/>
      <c r="J24" s="34">
        <f t="shared" si="1"/>
        <v>11310187.2675</v>
      </c>
      <c r="L24"/>
    </row>
    <row r="25" spans="1:12" ht="48" customHeight="1" x14ac:dyDescent="0.25">
      <c r="A25" s="30">
        <f t="shared" si="0"/>
        <v>8</v>
      </c>
      <c r="B25" s="31">
        <f>'403281'!E3</f>
        <v>44504</v>
      </c>
      <c r="C25" s="83">
        <f>'403281'!A3</f>
        <v>403281</v>
      </c>
      <c r="D25" s="32" t="s">
        <v>4393</v>
      </c>
      <c r="E25" s="32" t="s">
        <v>86</v>
      </c>
      <c r="F25" s="33">
        <v>67</v>
      </c>
      <c r="G25" s="118">
        <f>'403281'!N70</f>
        <v>1875.4927500000003</v>
      </c>
      <c r="H25" s="128">
        <v>2530</v>
      </c>
      <c r="I25" s="129"/>
      <c r="J25" s="34">
        <f t="shared" si="1"/>
        <v>4744996.6575000007</v>
      </c>
      <c r="L25"/>
    </row>
    <row r="26" spans="1:12" ht="48" customHeight="1" x14ac:dyDescent="0.25">
      <c r="A26" s="30">
        <f t="shared" si="0"/>
        <v>9</v>
      </c>
      <c r="B26" s="31">
        <f>'402327'!E3</f>
        <v>44504</v>
      </c>
      <c r="C26" s="83">
        <f>'402327'!A3</f>
        <v>402327</v>
      </c>
      <c r="D26" s="32" t="s">
        <v>4393</v>
      </c>
      <c r="E26" s="32" t="s">
        <v>86</v>
      </c>
      <c r="F26" s="33">
        <v>192</v>
      </c>
      <c r="G26" s="118">
        <f>'402327'!N195</f>
        <v>5096.8340000000017</v>
      </c>
      <c r="H26" s="128">
        <v>2530</v>
      </c>
      <c r="I26" s="129"/>
      <c r="J26" s="34">
        <f t="shared" si="1"/>
        <v>12894990.020000003</v>
      </c>
      <c r="L26"/>
    </row>
    <row r="27" spans="1:12" ht="48" customHeight="1" x14ac:dyDescent="0.25">
      <c r="A27" s="30">
        <f t="shared" si="0"/>
        <v>10</v>
      </c>
      <c r="B27" s="31">
        <f>'404007'!E3</f>
        <v>44505</v>
      </c>
      <c r="C27" s="83">
        <f>'404007'!A3</f>
        <v>404007</v>
      </c>
      <c r="D27" s="32" t="s">
        <v>4393</v>
      </c>
      <c r="E27" s="32" t="s">
        <v>86</v>
      </c>
      <c r="F27" s="33">
        <v>73</v>
      </c>
      <c r="G27" s="118">
        <f>'404007'!N76</f>
        <v>1720.7357500000005</v>
      </c>
      <c r="H27" s="128">
        <v>2530</v>
      </c>
      <c r="I27" s="129"/>
      <c r="J27" s="34">
        <f t="shared" si="1"/>
        <v>4353461.4475000016</v>
      </c>
      <c r="L27"/>
    </row>
    <row r="28" spans="1:12" ht="48" customHeight="1" x14ac:dyDescent="0.25">
      <c r="A28" s="30">
        <f t="shared" si="0"/>
        <v>11</v>
      </c>
      <c r="B28" s="31">
        <f>'402332'!E3</f>
        <v>44505</v>
      </c>
      <c r="C28" s="83">
        <f>'402332'!A3</f>
        <v>402332</v>
      </c>
      <c r="D28" s="32" t="s">
        <v>4393</v>
      </c>
      <c r="E28" s="32" t="s">
        <v>86</v>
      </c>
      <c r="F28" s="33">
        <v>190</v>
      </c>
      <c r="G28" s="118">
        <f>'402332'!N193</f>
        <v>5206.0885000000007</v>
      </c>
      <c r="H28" s="128">
        <v>2530</v>
      </c>
      <c r="I28" s="129"/>
      <c r="J28" s="34">
        <f t="shared" ref="J28:J44" si="2">G28*H28</f>
        <v>13171403.905000001</v>
      </c>
      <c r="L28"/>
    </row>
    <row r="29" spans="1:12" ht="48" customHeight="1" x14ac:dyDescent="0.25">
      <c r="A29" s="30">
        <f t="shared" si="0"/>
        <v>12</v>
      </c>
      <c r="B29" s="31">
        <f>'404009'!E3</f>
        <v>44506</v>
      </c>
      <c r="C29" s="83">
        <f>'404009'!A3</f>
        <v>404009</v>
      </c>
      <c r="D29" s="32" t="s">
        <v>4393</v>
      </c>
      <c r="E29" s="32" t="s">
        <v>86</v>
      </c>
      <c r="F29" s="33">
        <v>65</v>
      </c>
      <c r="G29" s="118">
        <f>'404009'!N68</f>
        <v>1719.1164999999999</v>
      </c>
      <c r="H29" s="128">
        <v>2530</v>
      </c>
      <c r="I29" s="129"/>
      <c r="J29" s="34">
        <f t="shared" si="2"/>
        <v>4349364.7449999992</v>
      </c>
      <c r="L29"/>
    </row>
    <row r="30" spans="1:12" ht="48" customHeight="1" x14ac:dyDescent="0.25">
      <c r="A30" s="30">
        <f t="shared" si="0"/>
        <v>13</v>
      </c>
      <c r="B30" s="31">
        <f>'402335'!E3</f>
        <v>44506</v>
      </c>
      <c r="C30" s="83">
        <f>'402335'!A3</f>
        <v>402335</v>
      </c>
      <c r="D30" s="32" t="s">
        <v>4393</v>
      </c>
      <c r="E30" s="32" t="s">
        <v>86</v>
      </c>
      <c r="F30" s="33">
        <v>164</v>
      </c>
      <c r="G30" s="118">
        <f>'402335'!N167</f>
        <v>4147.1412499999997</v>
      </c>
      <c r="H30" s="128">
        <v>2530</v>
      </c>
      <c r="I30" s="129"/>
      <c r="J30" s="34">
        <f t="shared" si="2"/>
        <v>10492267.362499999</v>
      </c>
      <c r="L30"/>
    </row>
    <row r="31" spans="1:12" ht="48" customHeight="1" x14ac:dyDescent="0.25">
      <c r="A31" s="30">
        <f t="shared" si="0"/>
        <v>14</v>
      </c>
      <c r="B31" s="31">
        <f>'404014'!E3</f>
        <v>44507</v>
      </c>
      <c r="C31" s="83">
        <f>'404014'!A3</f>
        <v>404014</v>
      </c>
      <c r="D31" s="32" t="s">
        <v>4393</v>
      </c>
      <c r="E31" s="32" t="s">
        <v>86</v>
      </c>
      <c r="F31" s="33">
        <v>56</v>
      </c>
      <c r="G31" s="118">
        <f>'404014'!N59</f>
        <v>1333.0577499999999</v>
      </c>
      <c r="H31" s="128">
        <v>2530</v>
      </c>
      <c r="I31" s="129"/>
      <c r="J31" s="34">
        <f t="shared" si="2"/>
        <v>3372636.1074999999</v>
      </c>
      <c r="L31"/>
    </row>
    <row r="32" spans="1:12" ht="48" customHeight="1" x14ac:dyDescent="0.25">
      <c r="A32" s="30">
        <f t="shared" si="0"/>
        <v>15</v>
      </c>
      <c r="B32" s="31">
        <f>'402340'!E3</f>
        <v>44507</v>
      </c>
      <c r="C32" s="83">
        <f>'402340'!A3</f>
        <v>402340</v>
      </c>
      <c r="D32" s="32" t="s">
        <v>4393</v>
      </c>
      <c r="E32" s="32" t="s">
        <v>86</v>
      </c>
      <c r="F32" s="33">
        <v>147</v>
      </c>
      <c r="G32" s="118">
        <f>'402340'!N150</f>
        <v>3543.7452499999999</v>
      </c>
      <c r="H32" s="128">
        <v>2530</v>
      </c>
      <c r="I32" s="129"/>
      <c r="J32" s="34">
        <f t="shared" si="2"/>
        <v>8965675.4824999999</v>
      </c>
      <c r="L32"/>
    </row>
    <row r="33" spans="1:12" ht="48" customHeight="1" x14ac:dyDescent="0.25">
      <c r="A33" s="30">
        <f t="shared" si="0"/>
        <v>16</v>
      </c>
      <c r="B33" s="31">
        <f>'404017'!E3</f>
        <v>44508</v>
      </c>
      <c r="C33" s="83">
        <f>'404017'!A3</f>
        <v>404017</v>
      </c>
      <c r="D33" s="32" t="s">
        <v>4393</v>
      </c>
      <c r="E33" s="32" t="s">
        <v>86</v>
      </c>
      <c r="F33" s="33">
        <v>29</v>
      </c>
      <c r="G33" s="118">
        <f>'404017'!N32</f>
        <v>713.25725000000023</v>
      </c>
      <c r="H33" s="128">
        <v>2530</v>
      </c>
      <c r="I33" s="129"/>
      <c r="J33" s="34">
        <f t="shared" si="2"/>
        <v>1804540.8425000005</v>
      </c>
      <c r="L33"/>
    </row>
    <row r="34" spans="1:12" ht="48" customHeight="1" x14ac:dyDescent="0.25">
      <c r="A34" s="30">
        <f t="shared" si="0"/>
        <v>17</v>
      </c>
      <c r="B34" s="31">
        <f>'402343'!E3</f>
        <v>44508</v>
      </c>
      <c r="C34" s="83">
        <f>'402343'!A3</f>
        <v>402343</v>
      </c>
      <c r="D34" s="32" t="s">
        <v>4393</v>
      </c>
      <c r="E34" s="32" t="s">
        <v>86</v>
      </c>
      <c r="F34" s="33">
        <v>53</v>
      </c>
      <c r="G34" s="118">
        <f>'402343'!N56</f>
        <v>1165.5524999999998</v>
      </c>
      <c r="H34" s="128">
        <v>2530</v>
      </c>
      <c r="I34" s="129"/>
      <c r="J34" s="34">
        <f t="shared" si="2"/>
        <v>2948847.8249999993</v>
      </c>
      <c r="L34"/>
    </row>
    <row r="35" spans="1:12" ht="48" customHeight="1" x14ac:dyDescent="0.25">
      <c r="A35" s="30">
        <f t="shared" si="0"/>
        <v>18</v>
      </c>
      <c r="B35" s="31">
        <f>'404019'!E3</f>
        <v>44509</v>
      </c>
      <c r="C35" s="83">
        <f>'404019'!A3</f>
        <v>404019</v>
      </c>
      <c r="D35" s="32" t="s">
        <v>4393</v>
      </c>
      <c r="E35" s="32" t="s">
        <v>86</v>
      </c>
      <c r="F35" s="33">
        <v>89</v>
      </c>
      <c r="G35" s="118">
        <f>'404019'!N92</f>
        <v>2228.05125</v>
      </c>
      <c r="H35" s="128">
        <v>2530</v>
      </c>
      <c r="I35" s="129"/>
      <c r="J35" s="34">
        <f t="shared" si="2"/>
        <v>5636969.6624999996</v>
      </c>
      <c r="L35"/>
    </row>
    <row r="36" spans="1:12" ht="48" customHeight="1" x14ac:dyDescent="0.25">
      <c r="A36" s="30">
        <f t="shared" si="0"/>
        <v>19</v>
      </c>
      <c r="B36" s="31">
        <f>'402347'!E3</f>
        <v>44509</v>
      </c>
      <c r="C36" s="83">
        <f>'402347'!A3</f>
        <v>402347</v>
      </c>
      <c r="D36" s="32" t="s">
        <v>4393</v>
      </c>
      <c r="E36" s="32" t="s">
        <v>86</v>
      </c>
      <c r="F36" s="33">
        <v>216</v>
      </c>
      <c r="G36" s="118">
        <f>'402347'!N219</f>
        <v>4955.464750000001</v>
      </c>
      <c r="H36" s="128">
        <v>2530</v>
      </c>
      <c r="I36" s="129"/>
      <c r="J36" s="34">
        <f t="shared" si="2"/>
        <v>12537325.817500003</v>
      </c>
      <c r="L36"/>
    </row>
    <row r="37" spans="1:12" ht="48" customHeight="1" x14ac:dyDescent="0.25">
      <c r="A37" s="30">
        <f t="shared" si="0"/>
        <v>20</v>
      </c>
      <c r="B37" s="31">
        <f>'404021'!E3</f>
        <v>44510</v>
      </c>
      <c r="C37" s="83">
        <f>'404021'!A3</f>
        <v>404021</v>
      </c>
      <c r="D37" s="32" t="s">
        <v>4393</v>
      </c>
      <c r="E37" s="32" t="s">
        <v>86</v>
      </c>
      <c r="F37" s="33">
        <v>75</v>
      </c>
      <c r="G37" s="118">
        <f>'404021'!N78</f>
        <v>2089.2012499999992</v>
      </c>
      <c r="H37" s="128">
        <v>2530</v>
      </c>
      <c r="I37" s="129"/>
      <c r="J37" s="34">
        <f t="shared" si="2"/>
        <v>5285679.1624999978</v>
      </c>
      <c r="L37"/>
    </row>
    <row r="38" spans="1:12" ht="48" customHeight="1" x14ac:dyDescent="0.25">
      <c r="A38" s="30">
        <f t="shared" si="0"/>
        <v>21</v>
      </c>
      <c r="B38" s="31">
        <f>'402350'!E3</f>
        <v>44510</v>
      </c>
      <c r="C38" s="83">
        <f>'402350'!A3</f>
        <v>402350</v>
      </c>
      <c r="D38" s="32" t="s">
        <v>4393</v>
      </c>
      <c r="E38" s="32" t="s">
        <v>86</v>
      </c>
      <c r="F38" s="33">
        <v>176</v>
      </c>
      <c r="G38" s="118">
        <f>'402350'!N179</f>
        <v>4333.7384999999995</v>
      </c>
      <c r="H38" s="128">
        <v>2530</v>
      </c>
      <c r="I38" s="129"/>
      <c r="J38" s="34">
        <f t="shared" si="2"/>
        <v>10964358.404999999</v>
      </c>
      <c r="L38"/>
    </row>
    <row r="39" spans="1:12" ht="48" customHeight="1" x14ac:dyDescent="0.25">
      <c r="A39" s="30">
        <f t="shared" si="0"/>
        <v>22</v>
      </c>
      <c r="B39" s="31">
        <f>'404023'!E3</f>
        <v>44511</v>
      </c>
      <c r="C39" s="83">
        <f>'404023'!A3</f>
        <v>404023</v>
      </c>
      <c r="D39" s="32" t="s">
        <v>4393</v>
      </c>
      <c r="E39" s="32" t="s">
        <v>86</v>
      </c>
      <c r="F39" s="33">
        <v>72</v>
      </c>
      <c r="G39" s="118">
        <f>'404023'!N75</f>
        <v>1867.9710000000002</v>
      </c>
      <c r="H39" s="128">
        <v>2530</v>
      </c>
      <c r="I39" s="129"/>
      <c r="J39" s="34">
        <f t="shared" si="2"/>
        <v>4725966.6300000008</v>
      </c>
      <c r="L39"/>
    </row>
    <row r="40" spans="1:12" ht="48" customHeight="1" x14ac:dyDescent="0.25">
      <c r="A40" s="30">
        <f t="shared" si="0"/>
        <v>23</v>
      </c>
      <c r="B40" s="31">
        <f>'403855'!E3</f>
        <v>44511</v>
      </c>
      <c r="C40" s="83">
        <f>'403855'!A3</f>
        <v>403855</v>
      </c>
      <c r="D40" s="32" t="s">
        <v>4393</v>
      </c>
      <c r="E40" s="32" t="s">
        <v>86</v>
      </c>
      <c r="F40" s="33">
        <v>175</v>
      </c>
      <c r="G40" s="118">
        <f>'403855'!N178</f>
        <v>3939.1620000000016</v>
      </c>
      <c r="H40" s="128">
        <v>2530</v>
      </c>
      <c r="I40" s="129"/>
      <c r="J40" s="34">
        <f t="shared" si="2"/>
        <v>9966079.860000005</v>
      </c>
      <c r="L40"/>
    </row>
    <row r="41" spans="1:12" ht="48" customHeight="1" x14ac:dyDescent="0.25">
      <c r="A41" s="30">
        <f t="shared" si="0"/>
        <v>24</v>
      </c>
      <c r="B41" s="31">
        <f>'403941'!E3</f>
        <v>44512</v>
      </c>
      <c r="C41" s="83">
        <f>'403941'!A3</f>
        <v>403941</v>
      </c>
      <c r="D41" s="32" t="s">
        <v>4393</v>
      </c>
      <c r="E41" s="32" t="s">
        <v>86</v>
      </c>
      <c r="F41" s="33">
        <v>146</v>
      </c>
      <c r="G41" s="118">
        <f>'403941'!N149</f>
        <v>3877.3947499999977</v>
      </c>
      <c r="H41" s="128">
        <v>2530</v>
      </c>
      <c r="I41" s="129"/>
      <c r="J41" s="34">
        <f t="shared" si="2"/>
        <v>9809808.7174999937</v>
      </c>
      <c r="L41"/>
    </row>
    <row r="42" spans="1:12" ht="48" customHeight="1" x14ac:dyDescent="0.25">
      <c r="A42" s="30">
        <f t="shared" si="0"/>
        <v>25</v>
      </c>
      <c r="B42" s="31">
        <f>'403859'!E3</f>
        <v>44512</v>
      </c>
      <c r="C42" s="83">
        <f>'403859'!A3</f>
        <v>403859</v>
      </c>
      <c r="D42" s="32" t="s">
        <v>4393</v>
      </c>
      <c r="E42" s="32" t="s">
        <v>86</v>
      </c>
      <c r="F42" s="33">
        <v>325</v>
      </c>
      <c r="G42" s="118">
        <f>'403859'!N328</f>
        <v>7598.143750000002</v>
      </c>
      <c r="H42" s="128">
        <v>2530</v>
      </c>
      <c r="I42" s="129"/>
      <c r="J42" s="34">
        <f t="shared" si="2"/>
        <v>19223303.687500004</v>
      </c>
      <c r="L42"/>
    </row>
    <row r="43" spans="1:12" ht="48" customHeight="1" x14ac:dyDescent="0.25">
      <c r="A43" s="30">
        <f t="shared" si="0"/>
        <v>26</v>
      </c>
      <c r="B43" s="31">
        <f>'403863'!E3</f>
        <v>44512</v>
      </c>
      <c r="C43" s="83">
        <f>'403863'!A3</f>
        <v>403863</v>
      </c>
      <c r="D43" s="32" t="s">
        <v>4393</v>
      </c>
      <c r="E43" s="32" t="s">
        <v>86</v>
      </c>
      <c r="F43" s="33">
        <v>52</v>
      </c>
      <c r="G43" s="118">
        <f>'403863'!N55</f>
        <v>982.11099999999999</v>
      </c>
      <c r="H43" s="128">
        <v>2530</v>
      </c>
      <c r="I43" s="129"/>
      <c r="J43" s="34">
        <f t="shared" si="2"/>
        <v>2484740.83</v>
      </c>
      <c r="L43"/>
    </row>
    <row r="44" spans="1:12" ht="48" customHeight="1" x14ac:dyDescent="0.25">
      <c r="A44" s="30">
        <f t="shared" si="0"/>
        <v>27</v>
      </c>
      <c r="B44" s="31">
        <f>'403943'!E3</f>
        <v>44513</v>
      </c>
      <c r="C44" s="83">
        <f>'403943'!A3</f>
        <v>403943</v>
      </c>
      <c r="D44" s="32" t="s">
        <v>4393</v>
      </c>
      <c r="E44" s="32" t="s">
        <v>86</v>
      </c>
      <c r="F44" s="33">
        <v>179</v>
      </c>
      <c r="G44" s="118">
        <f>'403943'!N182</f>
        <v>3154.1402500000008</v>
      </c>
      <c r="H44" s="128">
        <v>2530</v>
      </c>
      <c r="I44" s="129"/>
      <c r="J44" s="34">
        <f t="shared" si="2"/>
        <v>7979974.8325000023</v>
      </c>
      <c r="L44"/>
    </row>
    <row r="45" spans="1:12" ht="48" customHeight="1" x14ac:dyDescent="0.25">
      <c r="A45" s="30">
        <f t="shared" si="0"/>
        <v>28</v>
      </c>
      <c r="B45" s="31">
        <f>'403865'!E3</f>
        <v>44513</v>
      </c>
      <c r="C45" s="83">
        <f>'403865'!A3</f>
        <v>403865</v>
      </c>
      <c r="D45" s="32" t="s">
        <v>4393</v>
      </c>
      <c r="E45" s="32" t="s">
        <v>86</v>
      </c>
      <c r="F45" s="33">
        <v>287</v>
      </c>
      <c r="G45" s="118">
        <f>'403865'!N290</f>
        <v>6412.8574999999973</v>
      </c>
      <c r="H45" s="128">
        <v>2530</v>
      </c>
      <c r="I45" s="129"/>
      <c r="J45" s="34">
        <f t="shared" si="1"/>
        <v>16224529.474999994</v>
      </c>
      <c r="L45"/>
    </row>
    <row r="46" spans="1:12" ht="48" customHeight="1" x14ac:dyDescent="0.25">
      <c r="A46" s="30">
        <f t="shared" si="0"/>
        <v>29</v>
      </c>
      <c r="B46" s="31">
        <f>'403867'!E3</f>
        <v>44513</v>
      </c>
      <c r="C46" s="83">
        <f>'403867'!A3</f>
        <v>403867</v>
      </c>
      <c r="D46" s="32" t="s">
        <v>4393</v>
      </c>
      <c r="E46" s="32" t="s">
        <v>86</v>
      </c>
      <c r="F46" s="33">
        <v>129</v>
      </c>
      <c r="G46" s="118">
        <f>'403867'!N132</f>
        <v>3814.5152500000004</v>
      </c>
      <c r="H46" s="128">
        <v>2530</v>
      </c>
      <c r="I46" s="129"/>
      <c r="J46" s="34">
        <f t="shared" ref="J46:J49" si="3">G46*H46</f>
        <v>9650723.5825000014</v>
      </c>
      <c r="L46"/>
    </row>
    <row r="47" spans="1:12" ht="48" customHeight="1" x14ac:dyDescent="0.25">
      <c r="A47" s="30">
        <f t="shared" si="0"/>
        <v>30</v>
      </c>
      <c r="B47" s="31">
        <f>'403212'!E3</f>
        <v>44514</v>
      </c>
      <c r="C47" s="83">
        <f>'403212'!A3</f>
        <v>403212</v>
      </c>
      <c r="D47" s="32" t="s">
        <v>4393</v>
      </c>
      <c r="E47" s="32" t="s">
        <v>86</v>
      </c>
      <c r="F47" s="33">
        <v>119</v>
      </c>
      <c r="G47" s="118">
        <f>'403212'!N122</f>
        <v>3752.3607499999998</v>
      </c>
      <c r="H47" s="128">
        <v>2530</v>
      </c>
      <c r="I47" s="129"/>
      <c r="J47" s="34">
        <f t="shared" si="3"/>
        <v>9493472.6974999998</v>
      </c>
      <c r="L47"/>
    </row>
    <row r="48" spans="1:12" ht="48" customHeight="1" x14ac:dyDescent="0.25">
      <c r="A48" s="30">
        <f t="shared" si="0"/>
        <v>31</v>
      </c>
      <c r="B48" s="31">
        <f>'403871'!E3</f>
        <v>44514</v>
      </c>
      <c r="C48" s="83">
        <f>'403871'!A3</f>
        <v>403871</v>
      </c>
      <c r="D48" s="32" t="s">
        <v>4393</v>
      </c>
      <c r="E48" s="32" t="s">
        <v>86</v>
      </c>
      <c r="F48" s="33">
        <v>286</v>
      </c>
      <c r="G48" s="118">
        <f>'403871'!N289</f>
        <v>6270.3737500000025</v>
      </c>
      <c r="H48" s="128">
        <v>2530</v>
      </c>
      <c r="I48" s="129"/>
      <c r="J48" s="34">
        <f t="shared" si="3"/>
        <v>15864045.587500006</v>
      </c>
      <c r="L48"/>
    </row>
    <row r="49" spans="1:13" ht="48" customHeight="1" x14ac:dyDescent="0.25">
      <c r="A49" s="30">
        <f t="shared" si="0"/>
        <v>32</v>
      </c>
      <c r="B49" s="31">
        <f>'404024'!E3</f>
        <v>44515</v>
      </c>
      <c r="C49" s="83">
        <f>'404024'!A3</f>
        <v>404024</v>
      </c>
      <c r="D49" s="32" t="s">
        <v>4393</v>
      </c>
      <c r="E49" s="32" t="s">
        <v>86</v>
      </c>
      <c r="F49" s="33">
        <v>47</v>
      </c>
      <c r="G49" s="118">
        <f>'404024'!N50</f>
        <v>1188.576</v>
      </c>
      <c r="H49" s="128">
        <v>2530</v>
      </c>
      <c r="I49" s="129"/>
      <c r="J49" s="34">
        <f t="shared" si="3"/>
        <v>3007097.2800000003</v>
      </c>
      <c r="L49"/>
    </row>
    <row r="50" spans="1:13" ht="48" customHeight="1" x14ac:dyDescent="0.25">
      <c r="A50" s="30">
        <f t="shared" si="0"/>
        <v>33</v>
      </c>
      <c r="B50" s="31">
        <f>'403873'!E3</f>
        <v>44515</v>
      </c>
      <c r="C50" s="83">
        <f>'403873'!A3</f>
        <v>403873</v>
      </c>
      <c r="D50" s="32" t="s">
        <v>4393</v>
      </c>
      <c r="E50" s="32" t="s">
        <v>86</v>
      </c>
      <c r="F50" s="33">
        <v>137</v>
      </c>
      <c r="G50" s="118">
        <f>'403873'!N140</f>
        <v>2768.8534999999997</v>
      </c>
      <c r="H50" s="128">
        <v>2530</v>
      </c>
      <c r="I50" s="129"/>
      <c r="J50" s="34">
        <f t="shared" ref="J50" si="4">G50*H50</f>
        <v>7005199.3549999995</v>
      </c>
      <c r="L50"/>
    </row>
    <row r="51" spans="1:13" ht="32.25" customHeight="1" thickBot="1" x14ac:dyDescent="0.3">
      <c r="A51" s="139" t="s">
        <v>30</v>
      </c>
      <c r="B51" s="140"/>
      <c r="C51" s="140"/>
      <c r="D51" s="140"/>
      <c r="E51" s="140"/>
      <c r="F51" s="140"/>
      <c r="G51" s="140"/>
      <c r="H51" s="140"/>
      <c r="I51" s="141"/>
      <c r="J51" s="35">
        <f>SUM(J18:J50)</f>
        <v>256155811.31250003</v>
      </c>
      <c r="L51" s="127">
        <v>256155811.3125</v>
      </c>
      <c r="M51" s="127"/>
    </row>
    <row r="52" spans="1:13" x14ac:dyDescent="0.25">
      <c r="A52" s="142"/>
      <c r="B52" s="142"/>
      <c r="C52" s="36"/>
      <c r="D52" s="36"/>
      <c r="E52" s="36"/>
      <c r="F52" s="36"/>
      <c r="G52" s="36"/>
      <c r="H52" s="37"/>
      <c r="I52" s="37"/>
      <c r="J52" s="38"/>
    </row>
    <row r="53" spans="1:13" x14ac:dyDescent="0.25">
      <c r="A53" s="84"/>
      <c r="B53" s="84"/>
      <c r="C53" s="84"/>
      <c r="D53" s="84"/>
      <c r="E53" s="84"/>
      <c r="F53" s="84"/>
      <c r="G53" s="39" t="s">
        <v>51</v>
      </c>
      <c r="H53" s="39"/>
      <c r="I53" s="37"/>
      <c r="J53" s="38">
        <f>J51*10%</f>
        <v>25615581.131250005</v>
      </c>
      <c r="L53" s="38">
        <v>25615581.131250001</v>
      </c>
    </row>
    <row r="54" spans="1:13" x14ac:dyDescent="0.25">
      <c r="A54" s="84"/>
      <c r="B54" s="84"/>
      <c r="C54" s="84"/>
      <c r="D54" s="84"/>
      <c r="E54" s="84"/>
      <c r="F54" s="84"/>
      <c r="G54" s="91" t="s">
        <v>52</v>
      </c>
      <c r="H54" s="91"/>
      <c r="I54" s="92"/>
      <c r="J54" s="94">
        <f>J51-J53</f>
        <v>230540230.18125004</v>
      </c>
      <c r="L54" s="40"/>
    </row>
    <row r="55" spans="1:13" x14ac:dyDescent="0.25">
      <c r="A55" s="84"/>
      <c r="B55" s="84"/>
      <c r="C55" s="84"/>
      <c r="D55" s="84"/>
      <c r="E55" s="84"/>
      <c r="F55" s="84"/>
      <c r="G55" s="39" t="s">
        <v>31</v>
      </c>
      <c r="H55" s="39"/>
      <c r="I55" s="40" t="e">
        <f>#REF!*1%</f>
        <v>#REF!</v>
      </c>
      <c r="J55" s="38">
        <f>J54*1%</f>
        <v>2305402.3018125002</v>
      </c>
    </row>
    <row r="56" spans="1:13" ht="16.5" thickBot="1" x14ac:dyDescent="0.3">
      <c r="A56" s="84"/>
      <c r="B56" s="84"/>
      <c r="C56" s="84"/>
      <c r="D56" s="84"/>
      <c r="E56" s="84"/>
      <c r="F56" s="84"/>
      <c r="G56" s="93" t="s">
        <v>54</v>
      </c>
      <c r="H56" s="93"/>
      <c r="I56" s="41">
        <f>I52*10%</f>
        <v>0</v>
      </c>
      <c r="J56" s="41">
        <f>J54*2%</f>
        <v>4610804.6036250005</v>
      </c>
    </row>
    <row r="57" spans="1:13" x14ac:dyDescent="0.25">
      <c r="E57" s="17"/>
      <c r="F57" s="17"/>
      <c r="G57" s="42" t="s">
        <v>55</v>
      </c>
      <c r="H57" s="42"/>
      <c r="I57" s="43" t="e">
        <f>I51+I55</f>
        <v>#REF!</v>
      </c>
      <c r="J57" s="43">
        <f>J54+J55-J56</f>
        <v>228234827.87943754</v>
      </c>
    </row>
    <row r="58" spans="1:13" x14ac:dyDescent="0.25">
      <c r="E58" s="17"/>
      <c r="F58" s="17"/>
      <c r="G58" s="42"/>
      <c r="H58" s="42"/>
      <c r="I58" s="43"/>
      <c r="J58" s="43"/>
    </row>
    <row r="59" spans="1:13" x14ac:dyDescent="0.25">
      <c r="A59" s="17" t="s">
        <v>4398</v>
      </c>
      <c r="D59" s="17"/>
      <c r="E59" s="17"/>
      <c r="F59" s="17"/>
      <c r="G59" s="17"/>
      <c r="H59" s="42"/>
      <c r="I59" s="42"/>
      <c r="J59" s="43"/>
    </row>
    <row r="60" spans="1:13" x14ac:dyDescent="0.25">
      <c r="A60" s="44"/>
      <c r="D60" s="17"/>
      <c r="E60" s="17"/>
      <c r="F60" s="17"/>
      <c r="G60" s="17"/>
      <c r="H60" s="42"/>
      <c r="I60" s="42"/>
      <c r="J60" s="43"/>
    </row>
    <row r="61" spans="1:13" x14ac:dyDescent="0.25">
      <c r="D61" s="17"/>
      <c r="E61" s="17"/>
      <c r="F61" s="17"/>
      <c r="G61" s="17"/>
      <c r="H61" s="42"/>
      <c r="I61" s="42"/>
      <c r="J61" s="43"/>
    </row>
    <row r="62" spans="1:13" x14ac:dyDescent="0.25">
      <c r="A62" s="45" t="s">
        <v>33</v>
      </c>
    </row>
    <row r="63" spans="1:13" x14ac:dyDescent="0.25">
      <c r="A63" s="46" t="s">
        <v>34</v>
      </c>
      <c r="B63" s="47"/>
      <c r="C63" s="47"/>
      <c r="D63" s="48"/>
      <c r="E63" s="48"/>
      <c r="F63" s="48"/>
      <c r="G63" s="48"/>
    </row>
    <row r="64" spans="1:13" x14ac:dyDescent="0.25">
      <c r="A64" s="46" t="s">
        <v>35</v>
      </c>
      <c r="B64" s="47"/>
      <c r="C64" s="47"/>
      <c r="D64" s="48"/>
      <c r="E64" s="48"/>
      <c r="F64" s="48"/>
      <c r="G64" s="48"/>
    </row>
    <row r="65" spans="1:10" x14ac:dyDescent="0.25">
      <c r="A65" s="49" t="s">
        <v>36</v>
      </c>
      <c r="B65" s="50"/>
      <c r="C65" s="50"/>
      <c r="D65" s="48"/>
      <c r="E65" s="48"/>
      <c r="F65" s="48"/>
      <c r="G65" s="48"/>
    </row>
    <row r="66" spans="1:10" x14ac:dyDescent="0.25">
      <c r="A66" s="51" t="s">
        <v>8</v>
      </c>
      <c r="B66" s="52"/>
      <c r="C66" s="52"/>
      <c r="D66" s="48"/>
      <c r="E66" s="48"/>
      <c r="F66" s="48"/>
      <c r="G66" s="48"/>
    </row>
    <row r="67" spans="1:10" x14ac:dyDescent="0.25">
      <c r="A67" s="53"/>
      <c r="B67" s="53"/>
      <c r="C67" s="53"/>
    </row>
    <row r="68" spans="1:10" x14ac:dyDescent="0.25">
      <c r="H68" s="54" t="s">
        <v>37</v>
      </c>
      <c r="I68" s="130" t="str">
        <f>+J13</f>
        <v xml:space="preserve"> 30 November 21</v>
      </c>
      <c r="J68" s="131"/>
    </row>
    <row r="72" spans="1:10" ht="18" customHeight="1" x14ac:dyDescent="0.25"/>
    <row r="73" spans="1:10" ht="17.25" customHeight="1" x14ac:dyDescent="0.25"/>
    <row r="75" spans="1:10" x14ac:dyDescent="0.25">
      <c r="H75" s="132" t="s">
        <v>38</v>
      </c>
      <c r="I75" s="132"/>
      <c r="J75" s="132"/>
    </row>
  </sheetData>
  <mergeCells count="43">
    <mergeCell ref="A10:J10"/>
    <mergeCell ref="H17:I17"/>
    <mergeCell ref="H18:I18"/>
    <mergeCell ref="A51:I51"/>
    <mergeCell ref="A52:B52"/>
    <mergeCell ref="H19:I19"/>
    <mergeCell ref="H23:I23"/>
    <mergeCell ref="H21:I21"/>
    <mergeCell ref="H20:I20"/>
    <mergeCell ref="H24:I24"/>
    <mergeCell ref="H27:I27"/>
    <mergeCell ref="H45:I45"/>
    <mergeCell ref="H22:I22"/>
    <mergeCell ref="H37:I37"/>
    <mergeCell ref="H39:I39"/>
    <mergeCell ref="H40:I40"/>
    <mergeCell ref="H75:J75"/>
    <mergeCell ref="G14:H14"/>
    <mergeCell ref="G13:H13"/>
    <mergeCell ref="G12:H12"/>
    <mergeCell ref="H25:I25"/>
    <mergeCell ref="H26:I26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8:I38"/>
    <mergeCell ref="L51:M51"/>
    <mergeCell ref="H41:I41"/>
    <mergeCell ref="I68:J68"/>
    <mergeCell ref="H42:I42"/>
    <mergeCell ref="H43:I43"/>
    <mergeCell ref="H44:I44"/>
    <mergeCell ref="H46:I46"/>
    <mergeCell ref="H47:I47"/>
    <mergeCell ref="H48:I48"/>
    <mergeCell ref="H49:I49"/>
    <mergeCell ref="H50:I5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1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196" sqref="N196"/>
    </sheetView>
  </sheetViews>
  <sheetFormatPr defaultRowHeight="15" x14ac:dyDescent="0.2"/>
  <cols>
    <col min="1" max="1" width="8" style="4" customWidth="1"/>
    <col min="2" max="2" width="19.5703125" style="2" customWidth="1"/>
    <col min="3" max="3" width="15.140625" style="2" customWidth="1"/>
    <col min="4" max="4" width="10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402327</v>
      </c>
      <c r="B3" s="74" t="s">
        <v>824</v>
      </c>
      <c r="C3" s="9" t="s">
        <v>825</v>
      </c>
      <c r="D3" s="76" t="s">
        <v>86</v>
      </c>
      <c r="E3" s="13">
        <v>44504</v>
      </c>
      <c r="F3" s="76" t="s">
        <v>554</v>
      </c>
      <c r="G3" s="13">
        <v>44505</v>
      </c>
      <c r="H3" s="10" t="s">
        <v>555</v>
      </c>
      <c r="I3" s="1">
        <v>73</v>
      </c>
      <c r="J3" s="1">
        <v>46</v>
      </c>
      <c r="K3" s="1">
        <v>28</v>
      </c>
      <c r="L3" s="1">
        <v>5</v>
      </c>
      <c r="M3" s="80">
        <v>23.506</v>
      </c>
      <c r="N3" s="95">
        <v>23.506</v>
      </c>
      <c r="O3" s="64">
        <v>2530</v>
      </c>
      <c r="P3" s="65">
        <f>Table22457891011234567891011[[#This Row],[PEMBULATAN]]*O3</f>
        <v>59470.18</v>
      </c>
    </row>
    <row r="4" spans="1:16" ht="26.25" customHeight="1" x14ac:dyDescent="0.2">
      <c r="A4" s="14"/>
      <c r="B4" s="75"/>
      <c r="C4" s="9" t="s">
        <v>826</v>
      </c>
      <c r="D4" s="76" t="s">
        <v>86</v>
      </c>
      <c r="E4" s="13">
        <v>44504</v>
      </c>
      <c r="F4" s="76" t="s">
        <v>554</v>
      </c>
      <c r="G4" s="13">
        <v>44505</v>
      </c>
      <c r="H4" s="10" t="s">
        <v>555</v>
      </c>
      <c r="I4" s="1">
        <v>98</v>
      </c>
      <c r="J4" s="1">
        <v>57</v>
      </c>
      <c r="K4" s="1">
        <v>30</v>
      </c>
      <c r="L4" s="1">
        <v>29</v>
      </c>
      <c r="M4" s="80">
        <v>41.895000000000003</v>
      </c>
      <c r="N4" s="95">
        <v>41.895000000000003</v>
      </c>
      <c r="O4" s="64">
        <v>2530</v>
      </c>
      <c r="P4" s="65">
        <f>Table22457891011234567891011[[#This Row],[PEMBULATAN]]*O4</f>
        <v>105994.35</v>
      </c>
    </row>
    <row r="5" spans="1:16" ht="26.25" customHeight="1" x14ac:dyDescent="0.2">
      <c r="A5" s="14"/>
      <c r="B5" s="14"/>
      <c r="C5" s="9" t="s">
        <v>827</v>
      </c>
      <c r="D5" s="76" t="s">
        <v>86</v>
      </c>
      <c r="E5" s="13">
        <v>44504</v>
      </c>
      <c r="F5" s="76" t="s">
        <v>554</v>
      </c>
      <c r="G5" s="13">
        <v>44505</v>
      </c>
      <c r="H5" s="10" t="s">
        <v>555</v>
      </c>
      <c r="I5" s="1">
        <v>68</v>
      </c>
      <c r="J5" s="1">
        <v>52</v>
      </c>
      <c r="K5" s="1">
        <v>20</v>
      </c>
      <c r="L5" s="1">
        <v>10</v>
      </c>
      <c r="M5" s="80">
        <v>17.68</v>
      </c>
      <c r="N5" s="95">
        <v>17.68</v>
      </c>
      <c r="O5" s="64">
        <v>2530</v>
      </c>
      <c r="P5" s="65">
        <f>Table22457891011234567891011[[#This Row],[PEMBULATAN]]*O5</f>
        <v>44730.400000000001</v>
      </c>
    </row>
    <row r="6" spans="1:16" ht="26.25" customHeight="1" x14ac:dyDescent="0.2">
      <c r="A6" s="14"/>
      <c r="B6" s="14"/>
      <c r="C6" s="73" t="s">
        <v>828</v>
      </c>
      <c r="D6" s="78" t="s">
        <v>86</v>
      </c>
      <c r="E6" s="13">
        <v>44504</v>
      </c>
      <c r="F6" s="76" t="s">
        <v>554</v>
      </c>
      <c r="G6" s="13">
        <v>44505</v>
      </c>
      <c r="H6" s="77" t="s">
        <v>555</v>
      </c>
      <c r="I6" s="16">
        <v>90</v>
      </c>
      <c r="J6" s="16">
        <v>53</v>
      </c>
      <c r="K6" s="16">
        <v>30</v>
      </c>
      <c r="L6" s="16">
        <v>20</v>
      </c>
      <c r="M6" s="81">
        <v>35.774999999999999</v>
      </c>
      <c r="N6" s="95">
        <v>35.774999999999999</v>
      </c>
      <c r="O6" s="64">
        <v>2530</v>
      </c>
      <c r="P6" s="65">
        <f>Table22457891011234567891011[[#This Row],[PEMBULATAN]]*O6</f>
        <v>90510.75</v>
      </c>
    </row>
    <row r="7" spans="1:16" ht="26.25" customHeight="1" x14ac:dyDescent="0.2">
      <c r="A7" s="14"/>
      <c r="B7" s="14"/>
      <c r="C7" s="73" t="s">
        <v>829</v>
      </c>
      <c r="D7" s="78" t="s">
        <v>86</v>
      </c>
      <c r="E7" s="13">
        <v>44504</v>
      </c>
      <c r="F7" s="76" t="s">
        <v>554</v>
      </c>
      <c r="G7" s="13">
        <v>44505</v>
      </c>
      <c r="H7" s="77" t="s">
        <v>555</v>
      </c>
      <c r="I7" s="16">
        <v>73</v>
      </c>
      <c r="J7" s="16">
        <v>51</v>
      </c>
      <c r="K7" s="16">
        <v>28</v>
      </c>
      <c r="L7" s="16">
        <v>18</v>
      </c>
      <c r="M7" s="81">
        <v>26.061</v>
      </c>
      <c r="N7" s="95">
        <v>26.061</v>
      </c>
      <c r="O7" s="64">
        <v>2530</v>
      </c>
      <c r="P7" s="65">
        <f>Table22457891011234567891011[[#This Row],[PEMBULATAN]]*O7</f>
        <v>65934.33</v>
      </c>
    </row>
    <row r="8" spans="1:16" ht="26.25" customHeight="1" x14ac:dyDescent="0.2">
      <c r="A8" s="14"/>
      <c r="B8" s="14"/>
      <c r="C8" s="73" t="s">
        <v>830</v>
      </c>
      <c r="D8" s="78" t="s">
        <v>86</v>
      </c>
      <c r="E8" s="13">
        <v>44504</v>
      </c>
      <c r="F8" s="76" t="s">
        <v>554</v>
      </c>
      <c r="G8" s="13">
        <v>44505</v>
      </c>
      <c r="H8" s="77" t="s">
        <v>555</v>
      </c>
      <c r="I8" s="16">
        <v>60</v>
      </c>
      <c r="J8" s="16">
        <v>32</v>
      </c>
      <c r="K8" s="16">
        <v>18</v>
      </c>
      <c r="L8" s="16">
        <v>5</v>
      </c>
      <c r="M8" s="81">
        <v>8.64</v>
      </c>
      <c r="N8" s="95">
        <v>8.64</v>
      </c>
      <c r="O8" s="64">
        <v>2530</v>
      </c>
      <c r="P8" s="65">
        <f>Table22457891011234567891011[[#This Row],[PEMBULATAN]]*O8</f>
        <v>21859.200000000001</v>
      </c>
    </row>
    <row r="9" spans="1:16" ht="26.25" customHeight="1" x14ac:dyDescent="0.2">
      <c r="A9" s="14"/>
      <c r="B9" s="14"/>
      <c r="C9" s="73" t="s">
        <v>831</v>
      </c>
      <c r="D9" s="78" t="s">
        <v>86</v>
      </c>
      <c r="E9" s="13">
        <v>44504</v>
      </c>
      <c r="F9" s="76" t="s">
        <v>554</v>
      </c>
      <c r="G9" s="13">
        <v>44505</v>
      </c>
      <c r="H9" s="77" t="s">
        <v>555</v>
      </c>
      <c r="I9" s="16">
        <v>85</v>
      </c>
      <c r="J9" s="16">
        <v>45</v>
      </c>
      <c r="K9" s="16">
        <v>30</v>
      </c>
      <c r="L9" s="16">
        <v>7</v>
      </c>
      <c r="M9" s="81">
        <v>28.6875</v>
      </c>
      <c r="N9" s="95">
        <v>28.6875</v>
      </c>
      <c r="O9" s="64">
        <v>2530</v>
      </c>
      <c r="P9" s="65">
        <f>Table22457891011234567891011[[#This Row],[PEMBULATAN]]*O9</f>
        <v>72579.375</v>
      </c>
    </row>
    <row r="10" spans="1:16" ht="26.25" customHeight="1" x14ac:dyDescent="0.2">
      <c r="A10" s="14"/>
      <c r="B10" s="14"/>
      <c r="C10" s="73" t="s">
        <v>832</v>
      </c>
      <c r="D10" s="78" t="s">
        <v>86</v>
      </c>
      <c r="E10" s="13">
        <v>44504</v>
      </c>
      <c r="F10" s="76" t="s">
        <v>554</v>
      </c>
      <c r="G10" s="13">
        <v>44505</v>
      </c>
      <c r="H10" s="77" t="s">
        <v>555</v>
      </c>
      <c r="I10" s="16">
        <v>84</v>
      </c>
      <c r="J10" s="16">
        <v>32</v>
      </c>
      <c r="K10" s="16">
        <v>30</v>
      </c>
      <c r="L10" s="16">
        <v>7</v>
      </c>
      <c r="M10" s="81">
        <v>20.16</v>
      </c>
      <c r="N10" s="95">
        <v>20.16</v>
      </c>
      <c r="O10" s="64">
        <v>2530</v>
      </c>
      <c r="P10" s="65">
        <f>Table22457891011234567891011[[#This Row],[PEMBULATAN]]*O10</f>
        <v>51004.800000000003</v>
      </c>
    </row>
    <row r="11" spans="1:16" ht="26.25" customHeight="1" x14ac:dyDescent="0.2">
      <c r="A11" s="14"/>
      <c r="B11" s="14"/>
      <c r="C11" s="73" t="s">
        <v>833</v>
      </c>
      <c r="D11" s="78" t="s">
        <v>86</v>
      </c>
      <c r="E11" s="13">
        <v>44504</v>
      </c>
      <c r="F11" s="76" t="s">
        <v>554</v>
      </c>
      <c r="G11" s="13">
        <v>44505</v>
      </c>
      <c r="H11" s="77" t="s">
        <v>555</v>
      </c>
      <c r="I11" s="16">
        <v>50</v>
      </c>
      <c r="J11" s="16">
        <v>30</v>
      </c>
      <c r="K11" s="16">
        <v>20</v>
      </c>
      <c r="L11" s="16">
        <v>7</v>
      </c>
      <c r="M11" s="81">
        <v>7.5</v>
      </c>
      <c r="N11" s="95">
        <v>7.5</v>
      </c>
      <c r="O11" s="64">
        <v>2530</v>
      </c>
      <c r="P11" s="65">
        <f>Table22457891011234567891011[[#This Row],[PEMBULATAN]]*O11</f>
        <v>18975</v>
      </c>
    </row>
    <row r="12" spans="1:16" ht="26.25" customHeight="1" x14ac:dyDescent="0.2">
      <c r="A12" s="14"/>
      <c r="B12" s="14"/>
      <c r="C12" s="73" t="s">
        <v>834</v>
      </c>
      <c r="D12" s="78" t="s">
        <v>86</v>
      </c>
      <c r="E12" s="13">
        <v>44504</v>
      </c>
      <c r="F12" s="76" t="s">
        <v>554</v>
      </c>
      <c r="G12" s="13">
        <v>44505</v>
      </c>
      <c r="H12" s="77" t="s">
        <v>555</v>
      </c>
      <c r="I12" s="16">
        <v>73</v>
      </c>
      <c r="J12" s="16">
        <v>54</v>
      </c>
      <c r="K12" s="16">
        <v>21</v>
      </c>
      <c r="L12" s="16">
        <v>5</v>
      </c>
      <c r="M12" s="81">
        <v>20.695499999999999</v>
      </c>
      <c r="N12" s="95">
        <v>20.695499999999999</v>
      </c>
      <c r="O12" s="64">
        <v>2530</v>
      </c>
      <c r="P12" s="65">
        <f>Table22457891011234567891011[[#This Row],[PEMBULATAN]]*O12</f>
        <v>52359.614999999998</v>
      </c>
    </row>
    <row r="13" spans="1:16" ht="26.25" customHeight="1" x14ac:dyDescent="0.2">
      <c r="A13" s="14"/>
      <c r="B13" s="14"/>
      <c r="C13" s="73" t="s">
        <v>835</v>
      </c>
      <c r="D13" s="78" t="s">
        <v>86</v>
      </c>
      <c r="E13" s="13">
        <v>44504</v>
      </c>
      <c r="F13" s="76" t="s">
        <v>554</v>
      </c>
      <c r="G13" s="13">
        <v>44505</v>
      </c>
      <c r="H13" s="77" t="s">
        <v>555</v>
      </c>
      <c r="I13" s="16">
        <v>80</v>
      </c>
      <c r="J13" s="16">
        <v>60</v>
      </c>
      <c r="K13" s="16">
        <v>41</v>
      </c>
      <c r="L13" s="16">
        <v>12</v>
      </c>
      <c r="M13" s="81">
        <v>49.2</v>
      </c>
      <c r="N13" s="95">
        <v>49.2</v>
      </c>
      <c r="O13" s="64">
        <v>2530</v>
      </c>
      <c r="P13" s="65">
        <f>Table22457891011234567891011[[#This Row],[PEMBULATAN]]*O13</f>
        <v>124476</v>
      </c>
    </row>
    <row r="14" spans="1:16" ht="26.25" customHeight="1" x14ac:dyDescent="0.2">
      <c r="A14" s="14"/>
      <c r="B14" s="14"/>
      <c r="C14" s="73" t="s">
        <v>836</v>
      </c>
      <c r="D14" s="78" t="s">
        <v>86</v>
      </c>
      <c r="E14" s="13">
        <v>44504</v>
      </c>
      <c r="F14" s="76" t="s">
        <v>554</v>
      </c>
      <c r="G14" s="13">
        <v>44505</v>
      </c>
      <c r="H14" s="77" t="s">
        <v>555</v>
      </c>
      <c r="I14" s="16">
        <v>50</v>
      </c>
      <c r="J14" s="16">
        <v>40</v>
      </c>
      <c r="K14" s="16">
        <v>20</v>
      </c>
      <c r="L14" s="16">
        <v>6</v>
      </c>
      <c r="M14" s="81">
        <v>10</v>
      </c>
      <c r="N14" s="95">
        <v>10</v>
      </c>
      <c r="O14" s="64">
        <v>2530</v>
      </c>
      <c r="P14" s="65">
        <f>Table22457891011234567891011[[#This Row],[PEMBULATAN]]*O14</f>
        <v>25300</v>
      </c>
    </row>
    <row r="15" spans="1:16" ht="26.25" customHeight="1" x14ac:dyDescent="0.2">
      <c r="A15" s="14"/>
      <c r="B15" s="14"/>
      <c r="C15" s="73" t="s">
        <v>837</v>
      </c>
      <c r="D15" s="78" t="s">
        <v>86</v>
      </c>
      <c r="E15" s="13">
        <v>44504</v>
      </c>
      <c r="F15" s="76" t="s">
        <v>554</v>
      </c>
      <c r="G15" s="13">
        <v>44505</v>
      </c>
      <c r="H15" s="77" t="s">
        <v>555</v>
      </c>
      <c r="I15" s="16">
        <v>70</v>
      </c>
      <c r="J15" s="16">
        <v>45</v>
      </c>
      <c r="K15" s="16">
        <v>17</v>
      </c>
      <c r="L15" s="16">
        <v>4</v>
      </c>
      <c r="M15" s="81">
        <v>13.387499999999999</v>
      </c>
      <c r="N15" s="95">
        <v>14</v>
      </c>
      <c r="O15" s="64">
        <v>2530</v>
      </c>
      <c r="P15" s="65">
        <f>Table22457891011234567891011[[#This Row],[PEMBULATAN]]*O15</f>
        <v>35420</v>
      </c>
    </row>
    <row r="16" spans="1:16" ht="26.25" customHeight="1" x14ac:dyDescent="0.2">
      <c r="A16" s="14"/>
      <c r="B16" s="14"/>
      <c r="C16" s="73" t="s">
        <v>838</v>
      </c>
      <c r="D16" s="78" t="s">
        <v>86</v>
      </c>
      <c r="E16" s="13">
        <v>44504</v>
      </c>
      <c r="F16" s="76" t="s">
        <v>554</v>
      </c>
      <c r="G16" s="13">
        <v>44505</v>
      </c>
      <c r="H16" s="77" t="s">
        <v>555</v>
      </c>
      <c r="I16" s="16">
        <v>70</v>
      </c>
      <c r="J16" s="16">
        <v>84</v>
      </c>
      <c r="K16" s="16">
        <v>20</v>
      </c>
      <c r="L16" s="16">
        <v>4</v>
      </c>
      <c r="M16" s="81">
        <v>29.4</v>
      </c>
      <c r="N16" s="95">
        <v>30</v>
      </c>
      <c r="O16" s="64">
        <v>2530</v>
      </c>
      <c r="P16" s="65">
        <f>Table22457891011234567891011[[#This Row],[PEMBULATAN]]*O16</f>
        <v>75900</v>
      </c>
    </row>
    <row r="17" spans="1:16" ht="26.25" customHeight="1" x14ac:dyDescent="0.2">
      <c r="A17" s="14"/>
      <c r="B17" s="14"/>
      <c r="C17" s="73" t="s">
        <v>839</v>
      </c>
      <c r="D17" s="78" t="s">
        <v>86</v>
      </c>
      <c r="E17" s="13">
        <v>44504</v>
      </c>
      <c r="F17" s="76" t="s">
        <v>554</v>
      </c>
      <c r="G17" s="13">
        <v>44505</v>
      </c>
      <c r="H17" s="77" t="s">
        <v>555</v>
      </c>
      <c r="I17" s="16">
        <v>81</v>
      </c>
      <c r="J17" s="16">
        <v>70</v>
      </c>
      <c r="K17" s="16">
        <v>25</v>
      </c>
      <c r="L17" s="16">
        <v>10</v>
      </c>
      <c r="M17" s="81">
        <v>35.4375</v>
      </c>
      <c r="N17" s="95">
        <v>36</v>
      </c>
      <c r="O17" s="64">
        <v>2530</v>
      </c>
      <c r="P17" s="65">
        <f>Table22457891011234567891011[[#This Row],[PEMBULATAN]]*O17</f>
        <v>91080</v>
      </c>
    </row>
    <row r="18" spans="1:16" ht="26.25" customHeight="1" x14ac:dyDescent="0.2">
      <c r="A18" s="14"/>
      <c r="B18" s="14"/>
      <c r="C18" s="73" t="s">
        <v>840</v>
      </c>
      <c r="D18" s="78" t="s">
        <v>86</v>
      </c>
      <c r="E18" s="13">
        <v>44504</v>
      </c>
      <c r="F18" s="76" t="s">
        <v>554</v>
      </c>
      <c r="G18" s="13">
        <v>44505</v>
      </c>
      <c r="H18" s="77" t="s">
        <v>555</v>
      </c>
      <c r="I18" s="16">
        <v>41</v>
      </c>
      <c r="J18" s="16">
        <v>35</v>
      </c>
      <c r="K18" s="16">
        <v>20</v>
      </c>
      <c r="L18" s="16">
        <v>3</v>
      </c>
      <c r="M18" s="81">
        <v>7.1749999999999998</v>
      </c>
      <c r="N18" s="95">
        <v>7.1749999999999998</v>
      </c>
      <c r="O18" s="64">
        <v>2530</v>
      </c>
      <c r="P18" s="65">
        <f>Table22457891011234567891011[[#This Row],[PEMBULATAN]]*O18</f>
        <v>18152.75</v>
      </c>
    </row>
    <row r="19" spans="1:16" ht="26.25" customHeight="1" x14ac:dyDescent="0.2">
      <c r="A19" s="14"/>
      <c r="B19" s="14"/>
      <c r="C19" s="73" t="s">
        <v>841</v>
      </c>
      <c r="D19" s="78" t="s">
        <v>86</v>
      </c>
      <c r="E19" s="13">
        <v>44504</v>
      </c>
      <c r="F19" s="76" t="s">
        <v>554</v>
      </c>
      <c r="G19" s="13">
        <v>44505</v>
      </c>
      <c r="H19" s="77" t="s">
        <v>555</v>
      </c>
      <c r="I19" s="16">
        <v>60</v>
      </c>
      <c r="J19" s="16">
        <v>34</v>
      </c>
      <c r="K19" s="16">
        <v>22</v>
      </c>
      <c r="L19" s="16">
        <v>7</v>
      </c>
      <c r="M19" s="81">
        <v>11.22</v>
      </c>
      <c r="N19" s="95">
        <v>11.22</v>
      </c>
      <c r="O19" s="64">
        <v>2530</v>
      </c>
      <c r="P19" s="65">
        <f>Table22457891011234567891011[[#This Row],[PEMBULATAN]]*O19</f>
        <v>28386.600000000002</v>
      </c>
    </row>
    <row r="20" spans="1:16" ht="26.25" customHeight="1" x14ac:dyDescent="0.2">
      <c r="A20" s="14"/>
      <c r="B20" s="14"/>
      <c r="C20" s="73" t="s">
        <v>842</v>
      </c>
      <c r="D20" s="78" t="s">
        <v>86</v>
      </c>
      <c r="E20" s="13">
        <v>44504</v>
      </c>
      <c r="F20" s="76" t="s">
        <v>554</v>
      </c>
      <c r="G20" s="13">
        <v>44505</v>
      </c>
      <c r="H20" s="77" t="s">
        <v>555</v>
      </c>
      <c r="I20" s="16">
        <v>100</v>
      </c>
      <c r="J20" s="16">
        <v>61</v>
      </c>
      <c r="K20" s="16">
        <v>30</v>
      </c>
      <c r="L20" s="16">
        <v>15</v>
      </c>
      <c r="M20" s="81">
        <v>45.75</v>
      </c>
      <c r="N20" s="95">
        <v>45.75</v>
      </c>
      <c r="O20" s="64">
        <v>2530</v>
      </c>
      <c r="P20" s="65">
        <f>Table22457891011234567891011[[#This Row],[PEMBULATAN]]*O20</f>
        <v>115747.5</v>
      </c>
    </row>
    <row r="21" spans="1:16" ht="26.25" customHeight="1" x14ac:dyDescent="0.2">
      <c r="A21" s="14"/>
      <c r="B21" s="14"/>
      <c r="C21" s="73" t="s">
        <v>843</v>
      </c>
      <c r="D21" s="78" t="s">
        <v>86</v>
      </c>
      <c r="E21" s="13">
        <v>44504</v>
      </c>
      <c r="F21" s="76" t="s">
        <v>554</v>
      </c>
      <c r="G21" s="13">
        <v>44505</v>
      </c>
      <c r="H21" s="77" t="s">
        <v>555</v>
      </c>
      <c r="I21" s="16">
        <v>48</v>
      </c>
      <c r="J21" s="16">
        <v>48</v>
      </c>
      <c r="K21" s="16">
        <v>20</v>
      </c>
      <c r="L21" s="16">
        <v>7</v>
      </c>
      <c r="M21" s="81">
        <v>11.52</v>
      </c>
      <c r="N21" s="95">
        <v>11.52</v>
      </c>
      <c r="O21" s="64">
        <v>2530</v>
      </c>
      <c r="P21" s="65">
        <f>Table22457891011234567891011[[#This Row],[PEMBULATAN]]*O21</f>
        <v>29145.599999999999</v>
      </c>
    </row>
    <row r="22" spans="1:16" ht="26.25" customHeight="1" x14ac:dyDescent="0.2">
      <c r="A22" s="14"/>
      <c r="B22" s="14"/>
      <c r="C22" s="73" t="s">
        <v>844</v>
      </c>
      <c r="D22" s="78" t="s">
        <v>86</v>
      </c>
      <c r="E22" s="13">
        <v>44504</v>
      </c>
      <c r="F22" s="76" t="s">
        <v>554</v>
      </c>
      <c r="G22" s="13">
        <v>44505</v>
      </c>
      <c r="H22" s="77" t="s">
        <v>555</v>
      </c>
      <c r="I22" s="16">
        <v>55</v>
      </c>
      <c r="J22" s="16">
        <v>60</v>
      </c>
      <c r="K22" s="16">
        <v>32</v>
      </c>
      <c r="L22" s="16">
        <v>17</v>
      </c>
      <c r="M22" s="81">
        <v>26.4</v>
      </c>
      <c r="N22" s="95">
        <v>27</v>
      </c>
      <c r="O22" s="64">
        <v>2530</v>
      </c>
      <c r="P22" s="65">
        <f>Table22457891011234567891011[[#This Row],[PEMBULATAN]]*O22</f>
        <v>68310</v>
      </c>
    </row>
    <row r="23" spans="1:16" ht="26.25" customHeight="1" x14ac:dyDescent="0.2">
      <c r="A23" s="14"/>
      <c r="B23" s="14"/>
      <c r="C23" s="73" t="s">
        <v>845</v>
      </c>
      <c r="D23" s="78" t="s">
        <v>86</v>
      </c>
      <c r="E23" s="13">
        <v>44504</v>
      </c>
      <c r="F23" s="76" t="s">
        <v>554</v>
      </c>
      <c r="G23" s="13">
        <v>44505</v>
      </c>
      <c r="H23" s="77" t="s">
        <v>555</v>
      </c>
      <c r="I23" s="16">
        <v>63</v>
      </c>
      <c r="J23" s="16">
        <v>28</v>
      </c>
      <c r="K23" s="16">
        <v>28</v>
      </c>
      <c r="L23" s="16">
        <v>8</v>
      </c>
      <c r="M23" s="81">
        <v>12.348000000000001</v>
      </c>
      <c r="N23" s="95">
        <v>13</v>
      </c>
      <c r="O23" s="64">
        <v>2530</v>
      </c>
      <c r="P23" s="65">
        <f>Table22457891011234567891011[[#This Row],[PEMBULATAN]]*O23</f>
        <v>32890</v>
      </c>
    </row>
    <row r="24" spans="1:16" ht="26.25" customHeight="1" x14ac:dyDescent="0.2">
      <c r="A24" s="14"/>
      <c r="B24" s="14"/>
      <c r="C24" s="73" t="s">
        <v>846</v>
      </c>
      <c r="D24" s="78" t="s">
        <v>86</v>
      </c>
      <c r="E24" s="13">
        <v>44504</v>
      </c>
      <c r="F24" s="76" t="s">
        <v>554</v>
      </c>
      <c r="G24" s="13">
        <v>44505</v>
      </c>
      <c r="H24" s="77" t="s">
        <v>555</v>
      </c>
      <c r="I24" s="16">
        <v>87</v>
      </c>
      <c r="J24" s="16">
        <v>20</v>
      </c>
      <c r="K24" s="16">
        <v>12</v>
      </c>
      <c r="L24" s="16">
        <v>6</v>
      </c>
      <c r="M24" s="81">
        <v>5.22</v>
      </c>
      <c r="N24" s="95">
        <v>6</v>
      </c>
      <c r="O24" s="64">
        <v>2530</v>
      </c>
      <c r="P24" s="65">
        <f>Table22457891011234567891011[[#This Row],[PEMBULATAN]]*O24</f>
        <v>15180</v>
      </c>
    </row>
    <row r="25" spans="1:16" ht="26.25" customHeight="1" x14ac:dyDescent="0.2">
      <c r="A25" s="14"/>
      <c r="B25" s="14"/>
      <c r="C25" s="73" t="s">
        <v>847</v>
      </c>
      <c r="D25" s="78" t="s">
        <v>86</v>
      </c>
      <c r="E25" s="13">
        <v>44504</v>
      </c>
      <c r="F25" s="76" t="s">
        <v>554</v>
      </c>
      <c r="G25" s="13">
        <v>44505</v>
      </c>
      <c r="H25" s="77" t="s">
        <v>555</v>
      </c>
      <c r="I25" s="16">
        <v>101</v>
      </c>
      <c r="J25" s="16">
        <v>51</v>
      </c>
      <c r="K25" s="16">
        <v>43</v>
      </c>
      <c r="L25" s="16">
        <v>28</v>
      </c>
      <c r="M25" s="81">
        <v>55.373249999999999</v>
      </c>
      <c r="N25" s="95">
        <v>56</v>
      </c>
      <c r="O25" s="64">
        <v>2530</v>
      </c>
      <c r="P25" s="65">
        <f>Table22457891011234567891011[[#This Row],[PEMBULATAN]]*O25</f>
        <v>141680</v>
      </c>
    </row>
    <row r="26" spans="1:16" ht="26.25" customHeight="1" x14ac:dyDescent="0.2">
      <c r="A26" s="14"/>
      <c r="B26" s="14"/>
      <c r="C26" s="73" t="s">
        <v>848</v>
      </c>
      <c r="D26" s="78" t="s">
        <v>86</v>
      </c>
      <c r="E26" s="13">
        <v>44504</v>
      </c>
      <c r="F26" s="76" t="s">
        <v>554</v>
      </c>
      <c r="G26" s="13">
        <v>44505</v>
      </c>
      <c r="H26" s="77" t="s">
        <v>555</v>
      </c>
      <c r="I26" s="16">
        <v>73</v>
      </c>
      <c r="J26" s="16">
        <v>50</v>
      </c>
      <c r="K26" s="16">
        <v>50</v>
      </c>
      <c r="L26" s="16">
        <v>11</v>
      </c>
      <c r="M26" s="81">
        <v>45.625</v>
      </c>
      <c r="N26" s="95">
        <v>45.625</v>
      </c>
      <c r="O26" s="64">
        <v>2530</v>
      </c>
      <c r="P26" s="65">
        <f>Table22457891011234567891011[[#This Row],[PEMBULATAN]]*O26</f>
        <v>115431.25</v>
      </c>
    </row>
    <row r="27" spans="1:16" ht="26.25" customHeight="1" x14ac:dyDescent="0.2">
      <c r="A27" s="14"/>
      <c r="B27" s="14"/>
      <c r="C27" s="73" t="s">
        <v>849</v>
      </c>
      <c r="D27" s="78" t="s">
        <v>86</v>
      </c>
      <c r="E27" s="13">
        <v>44504</v>
      </c>
      <c r="F27" s="76" t="s">
        <v>554</v>
      </c>
      <c r="G27" s="13">
        <v>44505</v>
      </c>
      <c r="H27" s="77" t="s">
        <v>555</v>
      </c>
      <c r="I27" s="16">
        <v>111</v>
      </c>
      <c r="J27" s="16">
        <v>60</v>
      </c>
      <c r="K27" s="16">
        <v>32</v>
      </c>
      <c r="L27" s="16">
        <v>19</v>
      </c>
      <c r="M27" s="81">
        <v>53.28</v>
      </c>
      <c r="N27" s="95">
        <v>53.28</v>
      </c>
      <c r="O27" s="64">
        <v>2530</v>
      </c>
      <c r="P27" s="65">
        <f>Table22457891011234567891011[[#This Row],[PEMBULATAN]]*O27</f>
        <v>134798.39999999999</v>
      </c>
    </row>
    <row r="28" spans="1:16" ht="26.25" customHeight="1" x14ac:dyDescent="0.2">
      <c r="A28" s="14"/>
      <c r="B28" s="14"/>
      <c r="C28" s="73" t="s">
        <v>850</v>
      </c>
      <c r="D28" s="78" t="s">
        <v>86</v>
      </c>
      <c r="E28" s="13">
        <v>44504</v>
      </c>
      <c r="F28" s="76" t="s">
        <v>554</v>
      </c>
      <c r="G28" s="13">
        <v>44505</v>
      </c>
      <c r="H28" s="77" t="s">
        <v>555</v>
      </c>
      <c r="I28" s="16">
        <v>92</v>
      </c>
      <c r="J28" s="16">
        <v>51</v>
      </c>
      <c r="K28" s="16">
        <v>40</v>
      </c>
      <c r="L28" s="16">
        <v>15</v>
      </c>
      <c r="M28" s="81">
        <v>46.92</v>
      </c>
      <c r="N28" s="95">
        <v>46.92</v>
      </c>
      <c r="O28" s="64">
        <v>2530</v>
      </c>
      <c r="P28" s="65">
        <f>Table22457891011234567891011[[#This Row],[PEMBULATAN]]*O28</f>
        <v>118707.6</v>
      </c>
    </row>
    <row r="29" spans="1:16" ht="26.25" customHeight="1" x14ac:dyDescent="0.2">
      <c r="A29" s="14"/>
      <c r="B29" s="14"/>
      <c r="C29" s="73" t="s">
        <v>851</v>
      </c>
      <c r="D29" s="78" t="s">
        <v>86</v>
      </c>
      <c r="E29" s="13">
        <v>44504</v>
      </c>
      <c r="F29" s="76" t="s">
        <v>554</v>
      </c>
      <c r="G29" s="13">
        <v>44505</v>
      </c>
      <c r="H29" s="77" t="s">
        <v>555</v>
      </c>
      <c r="I29" s="16">
        <v>61</v>
      </c>
      <c r="J29" s="16">
        <v>40</v>
      </c>
      <c r="K29" s="16">
        <v>40</v>
      </c>
      <c r="L29" s="16">
        <v>8</v>
      </c>
      <c r="M29" s="81">
        <v>24.4</v>
      </c>
      <c r="N29" s="95">
        <v>25</v>
      </c>
      <c r="O29" s="64">
        <v>2530</v>
      </c>
      <c r="P29" s="65">
        <f>Table22457891011234567891011[[#This Row],[PEMBULATAN]]*O29</f>
        <v>63250</v>
      </c>
    </row>
    <row r="30" spans="1:16" ht="26.25" customHeight="1" x14ac:dyDescent="0.2">
      <c r="A30" s="14"/>
      <c r="B30" s="14"/>
      <c r="C30" s="73" t="s">
        <v>852</v>
      </c>
      <c r="D30" s="78" t="s">
        <v>86</v>
      </c>
      <c r="E30" s="13">
        <v>44504</v>
      </c>
      <c r="F30" s="76" t="s">
        <v>554</v>
      </c>
      <c r="G30" s="13">
        <v>44505</v>
      </c>
      <c r="H30" s="77" t="s">
        <v>555</v>
      </c>
      <c r="I30" s="16">
        <v>67</v>
      </c>
      <c r="J30" s="16">
        <v>40</v>
      </c>
      <c r="K30" s="16">
        <v>69</v>
      </c>
      <c r="L30" s="16">
        <v>20</v>
      </c>
      <c r="M30" s="81">
        <v>46.23</v>
      </c>
      <c r="N30" s="95">
        <v>46.23</v>
      </c>
      <c r="O30" s="64">
        <v>2530</v>
      </c>
      <c r="P30" s="65">
        <f>Table22457891011234567891011[[#This Row],[PEMBULATAN]]*O30</f>
        <v>116961.9</v>
      </c>
    </row>
    <row r="31" spans="1:16" ht="26.25" customHeight="1" x14ac:dyDescent="0.2">
      <c r="A31" s="14"/>
      <c r="B31" s="14"/>
      <c r="C31" s="73" t="s">
        <v>853</v>
      </c>
      <c r="D31" s="78" t="s">
        <v>86</v>
      </c>
      <c r="E31" s="13">
        <v>44504</v>
      </c>
      <c r="F31" s="76" t="s">
        <v>554</v>
      </c>
      <c r="G31" s="13">
        <v>44505</v>
      </c>
      <c r="H31" s="77" t="s">
        <v>555</v>
      </c>
      <c r="I31" s="16">
        <v>34</v>
      </c>
      <c r="J31" s="16">
        <v>26</v>
      </c>
      <c r="K31" s="16">
        <v>24</v>
      </c>
      <c r="L31" s="16">
        <v>12</v>
      </c>
      <c r="M31" s="81">
        <v>5.3040000000000003</v>
      </c>
      <c r="N31" s="95">
        <v>12</v>
      </c>
      <c r="O31" s="64">
        <v>2530</v>
      </c>
      <c r="P31" s="65">
        <f>Table22457891011234567891011[[#This Row],[PEMBULATAN]]*O31</f>
        <v>30360</v>
      </c>
    </row>
    <row r="32" spans="1:16" ht="26.25" customHeight="1" x14ac:dyDescent="0.2">
      <c r="A32" s="14"/>
      <c r="B32" s="14"/>
      <c r="C32" s="73" t="s">
        <v>854</v>
      </c>
      <c r="D32" s="78" t="s">
        <v>86</v>
      </c>
      <c r="E32" s="13">
        <v>44504</v>
      </c>
      <c r="F32" s="76" t="s">
        <v>554</v>
      </c>
      <c r="G32" s="13">
        <v>44505</v>
      </c>
      <c r="H32" s="77" t="s">
        <v>555</v>
      </c>
      <c r="I32" s="16">
        <v>46</v>
      </c>
      <c r="J32" s="16">
        <v>22</v>
      </c>
      <c r="K32" s="16">
        <v>10</v>
      </c>
      <c r="L32" s="16">
        <v>21</v>
      </c>
      <c r="M32" s="81">
        <v>2.5299999999999998</v>
      </c>
      <c r="N32" s="95">
        <v>21</v>
      </c>
      <c r="O32" s="64">
        <v>2530</v>
      </c>
      <c r="P32" s="65">
        <f>Table22457891011234567891011[[#This Row],[PEMBULATAN]]*O32</f>
        <v>53130</v>
      </c>
    </row>
    <row r="33" spans="1:16" ht="26.25" customHeight="1" x14ac:dyDescent="0.2">
      <c r="A33" s="14"/>
      <c r="B33" s="14"/>
      <c r="C33" s="73" t="s">
        <v>855</v>
      </c>
      <c r="D33" s="78" t="s">
        <v>86</v>
      </c>
      <c r="E33" s="13">
        <v>44504</v>
      </c>
      <c r="F33" s="76" t="s">
        <v>554</v>
      </c>
      <c r="G33" s="13">
        <v>44505</v>
      </c>
      <c r="H33" s="77" t="s">
        <v>555</v>
      </c>
      <c r="I33" s="16">
        <v>77</v>
      </c>
      <c r="J33" s="16">
        <v>26</v>
      </c>
      <c r="K33" s="16">
        <v>10</v>
      </c>
      <c r="L33" s="16">
        <v>1</v>
      </c>
      <c r="M33" s="81">
        <v>5.0049999999999999</v>
      </c>
      <c r="N33" s="95">
        <v>5.0049999999999999</v>
      </c>
      <c r="O33" s="64">
        <v>2530</v>
      </c>
      <c r="P33" s="65">
        <f>Table22457891011234567891011[[#This Row],[PEMBULATAN]]*O33</f>
        <v>12662.65</v>
      </c>
    </row>
    <row r="34" spans="1:16" ht="26.25" customHeight="1" x14ac:dyDescent="0.2">
      <c r="A34" s="14"/>
      <c r="B34" s="14"/>
      <c r="C34" s="73" t="s">
        <v>856</v>
      </c>
      <c r="D34" s="78" t="s">
        <v>86</v>
      </c>
      <c r="E34" s="13">
        <v>44504</v>
      </c>
      <c r="F34" s="76" t="s">
        <v>554</v>
      </c>
      <c r="G34" s="13">
        <v>44505</v>
      </c>
      <c r="H34" s="77" t="s">
        <v>555</v>
      </c>
      <c r="I34" s="16">
        <v>67</v>
      </c>
      <c r="J34" s="16">
        <v>40</v>
      </c>
      <c r="K34" s="16">
        <v>22</v>
      </c>
      <c r="L34" s="16">
        <v>27</v>
      </c>
      <c r="M34" s="81">
        <v>14.74</v>
      </c>
      <c r="N34" s="95">
        <v>27</v>
      </c>
      <c r="O34" s="64">
        <v>2530</v>
      </c>
      <c r="P34" s="65">
        <f>Table22457891011234567891011[[#This Row],[PEMBULATAN]]*O34</f>
        <v>68310</v>
      </c>
    </row>
    <row r="35" spans="1:16" ht="26.25" customHeight="1" x14ac:dyDescent="0.2">
      <c r="A35" s="14"/>
      <c r="B35" s="14"/>
      <c r="C35" s="73" t="s">
        <v>857</v>
      </c>
      <c r="D35" s="78" t="s">
        <v>86</v>
      </c>
      <c r="E35" s="13">
        <v>44504</v>
      </c>
      <c r="F35" s="76" t="s">
        <v>554</v>
      </c>
      <c r="G35" s="13">
        <v>44505</v>
      </c>
      <c r="H35" s="77" t="s">
        <v>555</v>
      </c>
      <c r="I35" s="16">
        <v>60</v>
      </c>
      <c r="J35" s="16">
        <v>33</v>
      </c>
      <c r="K35" s="16">
        <v>20</v>
      </c>
      <c r="L35" s="16">
        <v>9</v>
      </c>
      <c r="M35" s="81">
        <v>9.9</v>
      </c>
      <c r="N35" s="95">
        <v>9.9</v>
      </c>
      <c r="O35" s="64">
        <v>2530</v>
      </c>
      <c r="P35" s="65">
        <f>Table22457891011234567891011[[#This Row],[PEMBULATAN]]*O35</f>
        <v>25047</v>
      </c>
    </row>
    <row r="36" spans="1:16" ht="26.25" customHeight="1" x14ac:dyDescent="0.2">
      <c r="A36" s="14"/>
      <c r="B36" s="14"/>
      <c r="C36" s="73" t="s">
        <v>858</v>
      </c>
      <c r="D36" s="78" t="s">
        <v>86</v>
      </c>
      <c r="E36" s="13">
        <v>44504</v>
      </c>
      <c r="F36" s="76" t="s">
        <v>554</v>
      </c>
      <c r="G36" s="13">
        <v>44505</v>
      </c>
      <c r="H36" s="77" t="s">
        <v>555</v>
      </c>
      <c r="I36" s="16">
        <v>115</v>
      </c>
      <c r="J36" s="16">
        <v>56</v>
      </c>
      <c r="K36" s="16">
        <v>11</v>
      </c>
      <c r="L36" s="16">
        <v>15</v>
      </c>
      <c r="M36" s="81">
        <v>17.71</v>
      </c>
      <c r="N36" s="95">
        <v>17.71</v>
      </c>
      <c r="O36" s="64">
        <v>2530</v>
      </c>
      <c r="P36" s="65">
        <f>Table22457891011234567891011[[#This Row],[PEMBULATAN]]*O36</f>
        <v>44806.3</v>
      </c>
    </row>
    <row r="37" spans="1:16" ht="26.25" customHeight="1" x14ac:dyDescent="0.2">
      <c r="A37" s="14"/>
      <c r="B37" s="14"/>
      <c r="C37" s="73" t="s">
        <v>859</v>
      </c>
      <c r="D37" s="78" t="s">
        <v>86</v>
      </c>
      <c r="E37" s="13">
        <v>44504</v>
      </c>
      <c r="F37" s="76" t="s">
        <v>554</v>
      </c>
      <c r="G37" s="13">
        <v>44505</v>
      </c>
      <c r="H37" s="77" t="s">
        <v>555</v>
      </c>
      <c r="I37" s="16">
        <v>71</v>
      </c>
      <c r="J37" s="16">
        <v>51</v>
      </c>
      <c r="K37" s="16">
        <v>22</v>
      </c>
      <c r="L37" s="16">
        <v>15</v>
      </c>
      <c r="M37" s="81">
        <v>19.915500000000002</v>
      </c>
      <c r="N37" s="95">
        <v>19.915500000000002</v>
      </c>
      <c r="O37" s="64">
        <v>2530</v>
      </c>
      <c r="P37" s="65">
        <f>Table22457891011234567891011[[#This Row],[PEMBULATAN]]*O37</f>
        <v>50386.215000000004</v>
      </c>
    </row>
    <row r="38" spans="1:16" ht="26.25" customHeight="1" x14ac:dyDescent="0.2">
      <c r="A38" s="14"/>
      <c r="B38" s="14"/>
      <c r="C38" s="73" t="s">
        <v>860</v>
      </c>
      <c r="D38" s="78" t="s">
        <v>86</v>
      </c>
      <c r="E38" s="13">
        <v>44504</v>
      </c>
      <c r="F38" s="76" t="s">
        <v>554</v>
      </c>
      <c r="G38" s="13">
        <v>44505</v>
      </c>
      <c r="H38" s="77" t="s">
        <v>555</v>
      </c>
      <c r="I38" s="16">
        <v>100</v>
      </c>
      <c r="J38" s="16">
        <v>51</v>
      </c>
      <c r="K38" s="16">
        <v>30</v>
      </c>
      <c r="L38" s="16">
        <v>30</v>
      </c>
      <c r="M38" s="81">
        <v>38.25</v>
      </c>
      <c r="N38" s="95">
        <v>38.25</v>
      </c>
      <c r="O38" s="64">
        <v>2530</v>
      </c>
      <c r="P38" s="65">
        <f>Table22457891011234567891011[[#This Row],[PEMBULATAN]]*O38</f>
        <v>96772.5</v>
      </c>
    </row>
    <row r="39" spans="1:16" ht="26.25" customHeight="1" x14ac:dyDescent="0.2">
      <c r="A39" s="14"/>
      <c r="B39" s="14"/>
      <c r="C39" s="73" t="s">
        <v>861</v>
      </c>
      <c r="D39" s="78" t="s">
        <v>86</v>
      </c>
      <c r="E39" s="13">
        <v>44504</v>
      </c>
      <c r="F39" s="76" t="s">
        <v>554</v>
      </c>
      <c r="G39" s="13">
        <v>44505</v>
      </c>
      <c r="H39" s="77" t="s">
        <v>555</v>
      </c>
      <c r="I39" s="16">
        <v>75</v>
      </c>
      <c r="J39" s="16">
        <v>54</v>
      </c>
      <c r="K39" s="16">
        <v>32</v>
      </c>
      <c r="L39" s="16">
        <v>19</v>
      </c>
      <c r="M39" s="81">
        <v>32.4</v>
      </c>
      <c r="N39" s="95">
        <v>33</v>
      </c>
      <c r="O39" s="64">
        <v>2530</v>
      </c>
      <c r="P39" s="65">
        <f>Table22457891011234567891011[[#This Row],[PEMBULATAN]]*O39</f>
        <v>83490</v>
      </c>
    </row>
    <row r="40" spans="1:16" ht="26.25" customHeight="1" x14ac:dyDescent="0.2">
      <c r="A40" s="14"/>
      <c r="B40" s="14"/>
      <c r="C40" s="73" t="s">
        <v>862</v>
      </c>
      <c r="D40" s="78" t="s">
        <v>86</v>
      </c>
      <c r="E40" s="13">
        <v>44504</v>
      </c>
      <c r="F40" s="76" t="s">
        <v>554</v>
      </c>
      <c r="G40" s="13">
        <v>44505</v>
      </c>
      <c r="H40" s="77" t="s">
        <v>555</v>
      </c>
      <c r="I40" s="16">
        <v>95</v>
      </c>
      <c r="J40" s="16">
        <v>50</v>
      </c>
      <c r="K40" s="16">
        <v>33</v>
      </c>
      <c r="L40" s="16">
        <v>20</v>
      </c>
      <c r="M40" s="81">
        <v>39.1875</v>
      </c>
      <c r="N40" s="95">
        <v>39.1875</v>
      </c>
      <c r="O40" s="64">
        <v>2530</v>
      </c>
      <c r="P40" s="65">
        <f>Table22457891011234567891011[[#This Row],[PEMBULATAN]]*O40</f>
        <v>99144.375</v>
      </c>
    </row>
    <row r="41" spans="1:16" ht="26.25" customHeight="1" x14ac:dyDescent="0.2">
      <c r="A41" s="14"/>
      <c r="B41" s="14"/>
      <c r="C41" s="73" t="s">
        <v>863</v>
      </c>
      <c r="D41" s="78" t="s">
        <v>86</v>
      </c>
      <c r="E41" s="13">
        <v>44504</v>
      </c>
      <c r="F41" s="76" t="s">
        <v>554</v>
      </c>
      <c r="G41" s="13">
        <v>44505</v>
      </c>
      <c r="H41" s="77" t="s">
        <v>555</v>
      </c>
      <c r="I41" s="16">
        <v>80</v>
      </c>
      <c r="J41" s="16">
        <v>50</v>
      </c>
      <c r="K41" s="16">
        <v>30</v>
      </c>
      <c r="L41" s="16">
        <v>13</v>
      </c>
      <c r="M41" s="81">
        <v>30</v>
      </c>
      <c r="N41" s="95">
        <v>30</v>
      </c>
      <c r="O41" s="64">
        <v>2530</v>
      </c>
      <c r="P41" s="65">
        <f>Table22457891011234567891011[[#This Row],[PEMBULATAN]]*O41</f>
        <v>75900</v>
      </c>
    </row>
    <row r="42" spans="1:16" ht="26.25" customHeight="1" x14ac:dyDescent="0.2">
      <c r="A42" s="14"/>
      <c r="B42" s="14"/>
      <c r="C42" s="73" t="s">
        <v>864</v>
      </c>
      <c r="D42" s="78" t="s">
        <v>86</v>
      </c>
      <c r="E42" s="13">
        <v>44504</v>
      </c>
      <c r="F42" s="76" t="s">
        <v>554</v>
      </c>
      <c r="G42" s="13">
        <v>44505</v>
      </c>
      <c r="H42" s="77" t="s">
        <v>555</v>
      </c>
      <c r="I42" s="16">
        <v>81</v>
      </c>
      <c r="J42" s="16">
        <v>45</v>
      </c>
      <c r="K42" s="16">
        <v>42</v>
      </c>
      <c r="L42" s="16">
        <v>22</v>
      </c>
      <c r="M42" s="81">
        <v>38.272500000000001</v>
      </c>
      <c r="N42" s="95">
        <v>38.272500000000001</v>
      </c>
      <c r="O42" s="64">
        <v>2530</v>
      </c>
      <c r="P42" s="65">
        <f>Table22457891011234567891011[[#This Row],[PEMBULATAN]]*O42</f>
        <v>96829.425000000003</v>
      </c>
    </row>
    <row r="43" spans="1:16" ht="26.25" customHeight="1" x14ac:dyDescent="0.2">
      <c r="A43" s="14"/>
      <c r="B43" s="14"/>
      <c r="C43" s="73" t="s">
        <v>865</v>
      </c>
      <c r="D43" s="78" t="s">
        <v>86</v>
      </c>
      <c r="E43" s="13">
        <v>44504</v>
      </c>
      <c r="F43" s="76" t="s">
        <v>554</v>
      </c>
      <c r="G43" s="13">
        <v>44505</v>
      </c>
      <c r="H43" s="77" t="s">
        <v>555</v>
      </c>
      <c r="I43" s="16">
        <v>98</v>
      </c>
      <c r="J43" s="16">
        <v>57</v>
      </c>
      <c r="K43" s="16">
        <v>29</v>
      </c>
      <c r="L43" s="16">
        <v>23</v>
      </c>
      <c r="M43" s="81">
        <v>40.4985</v>
      </c>
      <c r="N43" s="95">
        <v>40.4985</v>
      </c>
      <c r="O43" s="64">
        <v>2530</v>
      </c>
      <c r="P43" s="65">
        <f>Table22457891011234567891011[[#This Row],[PEMBULATAN]]*O43</f>
        <v>102461.205</v>
      </c>
    </row>
    <row r="44" spans="1:16" ht="26.25" customHeight="1" x14ac:dyDescent="0.2">
      <c r="A44" s="14"/>
      <c r="B44" s="14"/>
      <c r="C44" s="73" t="s">
        <v>866</v>
      </c>
      <c r="D44" s="78" t="s">
        <v>86</v>
      </c>
      <c r="E44" s="13">
        <v>44504</v>
      </c>
      <c r="F44" s="76" t="s">
        <v>554</v>
      </c>
      <c r="G44" s="13">
        <v>44505</v>
      </c>
      <c r="H44" s="77" t="s">
        <v>555</v>
      </c>
      <c r="I44" s="16">
        <v>88</v>
      </c>
      <c r="J44" s="16">
        <v>47</v>
      </c>
      <c r="K44" s="16">
        <v>31</v>
      </c>
      <c r="L44" s="16">
        <v>20</v>
      </c>
      <c r="M44" s="81">
        <v>32.054000000000002</v>
      </c>
      <c r="N44" s="95">
        <v>32.054000000000002</v>
      </c>
      <c r="O44" s="64">
        <v>2530</v>
      </c>
      <c r="P44" s="65">
        <f>Table22457891011234567891011[[#This Row],[PEMBULATAN]]*O44</f>
        <v>81096.62000000001</v>
      </c>
    </row>
    <row r="45" spans="1:16" ht="26.25" customHeight="1" x14ac:dyDescent="0.2">
      <c r="A45" s="14"/>
      <c r="B45" s="14"/>
      <c r="C45" s="73" t="s">
        <v>867</v>
      </c>
      <c r="D45" s="78" t="s">
        <v>86</v>
      </c>
      <c r="E45" s="13">
        <v>44504</v>
      </c>
      <c r="F45" s="76" t="s">
        <v>554</v>
      </c>
      <c r="G45" s="13">
        <v>44505</v>
      </c>
      <c r="H45" s="77" t="s">
        <v>555</v>
      </c>
      <c r="I45" s="16">
        <v>81</v>
      </c>
      <c r="J45" s="16">
        <v>57</v>
      </c>
      <c r="K45" s="16">
        <v>35</v>
      </c>
      <c r="L45" s="16">
        <v>10</v>
      </c>
      <c r="M45" s="81">
        <v>40.39875</v>
      </c>
      <c r="N45" s="95">
        <v>41</v>
      </c>
      <c r="O45" s="64">
        <v>2530</v>
      </c>
      <c r="P45" s="65">
        <f>Table22457891011234567891011[[#This Row],[PEMBULATAN]]*O45</f>
        <v>103730</v>
      </c>
    </row>
    <row r="46" spans="1:16" ht="26.25" customHeight="1" x14ac:dyDescent="0.2">
      <c r="A46" s="14"/>
      <c r="B46" s="14"/>
      <c r="C46" s="73" t="s">
        <v>868</v>
      </c>
      <c r="D46" s="78" t="s">
        <v>86</v>
      </c>
      <c r="E46" s="13">
        <v>44504</v>
      </c>
      <c r="F46" s="76" t="s">
        <v>554</v>
      </c>
      <c r="G46" s="13">
        <v>44505</v>
      </c>
      <c r="H46" s="77" t="s">
        <v>555</v>
      </c>
      <c r="I46" s="16">
        <v>80</v>
      </c>
      <c r="J46" s="16">
        <v>41</v>
      </c>
      <c r="K46" s="16">
        <v>15</v>
      </c>
      <c r="L46" s="16">
        <v>5</v>
      </c>
      <c r="M46" s="81">
        <v>12.3</v>
      </c>
      <c r="N46" s="95">
        <v>13</v>
      </c>
      <c r="O46" s="64">
        <v>2530</v>
      </c>
      <c r="P46" s="65">
        <f>Table22457891011234567891011[[#This Row],[PEMBULATAN]]*O46</f>
        <v>32890</v>
      </c>
    </row>
    <row r="47" spans="1:16" ht="26.25" customHeight="1" x14ac:dyDescent="0.2">
      <c r="A47" s="14"/>
      <c r="B47" s="14"/>
      <c r="C47" s="73" t="s">
        <v>869</v>
      </c>
      <c r="D47" s="78" t="s">
        <v>86</v>
      </c>
      <c r="E47" s="13">
        <v>44504</v>
      </c>
      <c r="F47" s="76" t="s">
        <v>554</v>
      </c>
      <c r="G47" s="13">
        <v>44505</v>
      </c>
      <c r="H47" s="77" t="s">
        <v>555</v>
      </c>
      <c r="I47" s="16">
        <v>53</v>
      </c>
      <c r="J47" s="16">
        <v>40</v>
      </c>
      <c r="K47" s="16">
        <v>28</v>
      </c>
      <c r="L47" s="16">
        <v>7</v>
      </c>
      <c r="M47" s="81">
        <v>14.84</v>
      </c>
      <c r="N47" s="95">
        <v>14.84</v>
      </c>
      <c r="O47" s="64">
        <v>2530</v>
      </c>
      <c r="P47" s="65">
        <f>Table22457891011234567891011[[#This Row],[PEMBULATAN]]*O47</f>
        <v>37545.199999999997</v>
      </c>
    </row>
    <row r="48" spans="1:16" ht="26.25" customHeight="1" x14ac:dyDescent="0.2">
      <c r="A48" s="14"/>
      <c r="B48" s="14"/>
      <c r="C48" s="73" t="s">
        <v>870</v>
      </c>
      <c r="D48" s="78" t="s">
        <v>86</v>
      </c>
      <c r="E48" s="13">
        <v>44504</v>
      </c>
      <c r="F48" s="76" t="s">
        <v>554</v>
      </c>
      <c r="G48" s="13">
        <v>44505</v>
      </c>
      <c r="H48" s="77" t="s">
        <v>555</v>
      </c>
      <c r="I48" s="16">
        <v>75</v>
      </c>
      <c r="J48" s="16">
        <v>68</v>
      </c>
      <c r="K48" s="16">
        <v>28</v>
      </c>
      <c r="L48" s="16">
        <v>8</v>
      </c>
      <c r="M48" s="81">
        <v>35.700000000000003</v>
      </c>
      <c r="N48" s="95">
        <v>35.700000000000003</v>
      </c>
      <c r="O48" s="64">
        <v>2530</v>
      </c>
      <c r="P48" s="65">
        <f>Table22457891011234567891011[[#This Row],[PEMBULATAN]]*O48</f>
        <v>90321</v>
      </c>
    </row>
    <row r="49" spans="1:16" ht="26.25" customHeight="1" x14ac:dyDescent="0.2">
      <c r="A49" s="14"/>
      <c r="B49" s="14"/>
      <c r="C49" s="73" t="s">
        <v>871</v>
      </c>
      <c r="D49" s="78" t="s">
        <v>86</v>
      </c>
      <c r="E49" s="13">
        <v>44504</v>
      </c>
      <c r="F49" s="76" t="s">
        <v>554</v>
      </c>
      <c r="G49" s="13">
        <v>44505</v>
      </c>
      <c r="H49" s="77" t="s">
        <v>555</v>
      </c>
      <c r="I49" s="16">
        <v>51</v>
      </c>
      <c r="J49" s="16">
        <v>36</v>
      </c>
      <c r="K49" s="16">
        <v>16</v>
      </c>
      <c r="L49" s="16">
        <v>3</v>
      </c>
      <c r="M49" s="81">
        <v>7.3440000000000003</v>
      </c>
      <c r="N49" s="95">
        <v>8</v>
      </c>
      <c r="O49" s="64">
        <v>2530</v>
      </c>
      <c r="P49" s="65">
        <f>Table22457891011234567891011[[#This Row],[PEMBULATAN]]*O49</f>
        <v>20240</v>
      </c>
    </row>
    <row r="50" spans="1:16" ht="26.25" customHeight="1" x14ac:dyDescent="0.2">
      <c r="A50" s="14"/>
      <c r="B50" s="14"/>
      <c r="C50" s="73" t="s">
        <v>872</v>
      </c>
      <c r="D50" s="78" t="s">
        <v>86</v>
      </c>
      <c r="E50" s="13">
        <v>44504</v>
      </c>
      <c r="F50" s="76" t="s">
        <v>554</v>
      </c>
      <c r="G50" s="13">
        <v>44505</v>
      </c>
      <c r="H50" s="77" t="s">
        <v>555</v>
      </c>
      <c r="I50" s="16">
        <v>60</v>
      </c>
      <c r="J50" s="16">
        <v>46</v>
      </c>
      <c r="K50" s="16">
        <v>24</v>
      </c>
      <c r="L50" s="16">
        <v>8</v>
      </c>
      <c r="M50" s="81">
        <v>16.559999999999999</v>
      </c>
      <c r="N50" s="95">
        <v>16.559999999999999</v>
      </c>
      <c r="O50" s="64">
        <v>2530</v>
      </c>
      <c r="P50" s="65">
        <f>Table22457891011234567891011[[#This Row],[PEMBULATAN]]*O50</f>
        <v>41896.799999999996</v>
      </c>
    </row>
    <row r="51" spans="1:16" ht="26.25" customHeight="1" x14ac:dyDescent="0.2">
      <c r="A51" s="14"/>
      <c r="B51" s="14"/>
      <c r="C51" s="73" t="s">
        <v>873</v>
      </c>
      <c r="D51" s="78" t="s">
        <v>86</v>
      </c>
      <c r="E51" s="13">
        <v>44504</v>
      </c>
      <c r="F51" s="76" t="s">
        <v>554</v>
      </c>
      <c r="G51" s="13">
        <v>44505</v>
      </c>
      <c r="H51" s="77" t="s">
        <v>555</v>
      </c>
      <c r="I51" s="16">
        <v>46</v>
      </c>
      <c r="J51" s="16">
        <v>24</v>
      </c>
      <c r="K51" s="16">
        <v>24</v>
      </c>
      <c r="L51" s="16">
        <v>16</v>
      </c>
      <c r="M51" s="81">
        <v>6.6239999999999997</v>
      </c>
      <c r="N51" s="95">
        <v>16</v>
      </c>
      <c r="O51" s="64">
        <v>2530</v>
      </c>
      <c r="P51" s="65">
        <f>Table22457891011234567891011[[#This Row],[PEMBULATAN]]*O51</f>
        <v>40480</v>
      </c>
    </row>
    <row r="52" spans="1:16" ht="26.25" customHeight="1" x14ac:dyDescent="0.2">
      <c r="A52" s="14"/>
      <c r="B52" s="14"/>
      <c r="C52" s="73" t="s">
        <v>874</v>
      </c>
      <c r="D52" s="78" t="s">
        <v>86</v>
      </c>
      <c r="E52" s="13">
        <v>44504</v>
      </c>
      <c r="F52" s="76" t="s">
        <v>554</v>
      </c>
      <c r="G52" s="13">
        <v>44505</v>
      </c>
      <c r="H52" s="77" t="s">
        <v>555</v>
      </c>
      <c r="I52" s="16">
        <v>38</v>
      </c>
      <c r="J52" s="16">
        <v>28</v>
      </c>
      <c r="K52" s="16">
        <v>20</v>
      </c>
      <c r="L52" s="16">
        <v>12</v>
      </c>
      <c r="M52" s="81">
        <v>5.32</v>
      </c>
      <c r="N52" s="95">
        <v>12</v>
      </c>
      <c r="O52" s="64">
        <v>2530</v>
      </c>
      <c r="P52" s="65">
        <f>Table22457891011234567891011[[#This Row],[PEMBULATAN]]*O52</f>
        <v>30360</v>
      </c>
    </row>
    <row r="53" spans="1:16" ht="26.25" customHeight="1" x14ac:dyDescent="0.2">
      <c r="A53" s="14"/>
      <c r="B53" s="14"/>
      <c r="C53" s="73" t="s">
        <v>875</v>
      </c>
      <c r="D53" s="78" t="s">
        <v>86</v>
      </c>
      <c r="E53" s="13">
        <v>44504</v>
      </c>
      <c r="F53" s="76" t="s">
        <v>554</v>
      </c>
      <c r="G53" s="13">
        <v>44505</v>
      </c>
      <c r="H53" s="77" t="s">
        <v>555</v>
      </c>
      <c r="I53" s="16">
        <v>78</v>
      </c>
      <c r="J53" s="16">
        <v>62</v>
      </c>
      <c r="K53" s="16">
        <v>33</v>
      </c>
      <c r="L53" s="16">
        <v>25</v>
      </c>
      <c r="M53" s="81">
        <v>39.896999999999998</v>
      </c>
      <c r="N53" s="95">
        <v>39.896999999999998</v>
      </c>
      <c r="O53" s="64">
        <v>2530</v>
      </c>
      <c r="P53" s="65">
        <f>Table22457891011234567891011[[#This Row],[PEMBULATAN]]*O53</f>
        <v>100939.40999999999</v>
      </c>
    </row>
    <row r="54" spans="1:16" ht="26.25" customHeight="1" x14ac:dyDescent="0.2">
      <c r="A54" s="14"/>
      <c r="B54" s="14"/>
      <c r="C54" s="73" t="s">
        <v>876</v>
      </c>
      <c r="D54" s="78" t="s">
        <v>86</v>
      </c>
      <c r="E54" s="13">
        <v>44504</v>
      </c>
      <c r="F54" s="76" t="s">
        <v>554</v>
      </c>
      <c r="G54" s="13">
        <v>44505</v>
      </c>
      <c r="H54" s="77" t="s">
        <v>555</v>
      </c>
      <c r="I54" s="16">
        <v>88</v>
      </c>
      <c r="J54" s="16">
        <v>61</v>
      </c>
      <c r="K54" s="16">
        <v>27</v>
      </c>
      <c r="L54" s="16">
        <v>9</v>
      </c>
      <c r="M54" s="81">
        <v>36.234000000000002</v>
      </c>
      <c r="N54" s="95">
        <v>36.234000000000002</v>
      </c>
      <c r="O54" s="64">
        <v>2530</v>
      </c>
      <c r="P54" s="65">
        <f>Table22457891011234567891011[[#This Row],[PEMBULATAN]]*O54</f>
        <v>91672.02</v>
      </c>
    </row>
    <row r="55" spans="1:16" ht="26.25" customHeight="1" x14ac:dyDescent="0.2">
      <c r="A55" s="14"/>
      <c r="B55" s="14"/>
      <c r="C55" s="73" t="s">
        <v>877</v>
      </c>
      <c r="D55" s="78" t="s">
        <v>86</v>
      </c>
      <c r="E55" s="13">
        <v>44504</v>
      </c>
      <c r="F55" s="76" t="s">
        <v>554</v>
      </c>
      <c r="G55" s="13">
        <v>44505</v>
      </c>
      <c r="H55" s="77" t="s">
        <v>555</v>
      </c>
      <c r="I55" s="16">
        <v>24</v>
      </c>
      <c r="J55" s="16">
        <v>16</v>
      </c>
      <c r="K55" s="16">
        <v>8</v>
      </c>
      <c r="L55" s="16">
        <v>23</v>
      </c>
      <c r="M55" s="81">
        <v>0.76800000000000002</v>
      </c>
      <c r="N55" s="95">
        <v>23</v>
      </c>
      <c r="O55" s="64">
        <v>2530</v>
      </c>
      <c r="P55" s="65">
        <f>Table22457891011234567891011[[#This Row],[PEMBULATAN]]*O55</f>
        <v>58190</v>
      </c>
    </row>
    <row r="56" spans="1:16" ht="26.25" customHeight="1" x14ac:dyDescent="0.2">
      <c r="A56" s="14"/>
      <c r="B56" s="14"/>
      <c r="C56" s="73" t="s">
        <v>878</v>
      </c>
      <c r="D56" s="78" t="s">
        <v>86</v>
      </c>
      <c r="E56" s="13">
        <v>44504</v>
      </c>
      <c r="F56" s="76" t="s">
        <v>554</v>
      </c>
      <c r="G56" s="13">
        <v>44505</v>
      </c>
      <c r="H56" s="77" t="s">
        <v>555</v>
      </c>
      <c r="I56" s="16">
        <v>45</v>
      </c>
      <c r="J56" s="16">
        <v>29</v>
      </c>
      <c r="K56" s="16">
        <v>19</v>
      </c>
      <c r="L56" s="16">
        <v>20</v>
      </c>
      <c r="M56" s="81">
        <v>6.1987500000000004</v>
      </c>
      <c r="N56" s="95">
        <v>20</v>
      </c>
      <c r="O56" s="64">
        <v>2530</v>
      </c>
      <c r="P56" s="65">
        <f>Table22457891011234567891011[[#This Row],[PEMBULATAN]]*O56</f>
        <v>50600</v>
      </c>
    </row>
    <row r="57" spans="1:16" ht="26.25" customHeight="1" x14ac:dyDescent="0.2">
      <c r="A57" s="14"/>
      <c r="B57" s="14"/>
      <c r="C57" s="73" t="s">
        <v>879</v>
      </c>
      <c r="D57" s="78" t="s">
        <v>86</v>
      </c>
      <c r="E57" s="13">
        <v>44504</v>
      </c>
      <c r="F57" s="76" t="s">
        <v>554</v>
      </c>
      <c r="G57" s="13">
        <v>44505</v>
      </c>
      <c r="H57" s="77" t="s">
        <v>555</v>
      </c>
      <c r="I57" s="16">
        <v>57</v>
      </c>
      <c r="J57" s="16">
        <v>48</v>
      </c>
      <c r="K57" s="16">
        <v>22</v>
      </c>
      <c r="L57" s="16">
        <v>5</v>
      </c>
      <c r="M57" s="81">
        <v>15.048</v>
      </c>
      <c r="N57" s="95">
        <v>15.048</v>
      </c>
      <c r="O57" s="64">
        <v>2530</v>
      </c>
      <c r="P57" s="65">
        <f>Table22457891011234567891011[[#This Row],[PEMBULATAN]]*O57</f>
        <v>38071.440000000002</v>
      </c>
    </row>
    <row r="58" spans="1:16" ht="26.25" customHeight="1" x14ac:dyDescent="0.2">
      <c r="A58" s="14"/>
      <c r="B58" s="14"/>
      <c r="C58" s="73" t="s">
        <v>880</v>
      </c>
      <c r="D58" s="78" t="s">
        <v>86</v>
      </c>
      <c r="E58" s="13">
        <v>44504</v>
      </c>
      <c r="F58" s="76" t="s">
        <v>554</v>
      </c>
      <c r="G58" s="13">
        <v>44505</v>
      </c>
      <c r="H58" s="77" t="s">
        <v>555</v>
      </c>
      <c r="I58" s="16">
        <v>42</v>
      </c>
      <c r="J58" s="16">
        <v>36</v>
      </c>
      <c r="K58" s="16">
        <v>21</v>
      </c>
      <c r="L58" s="16">
        <v>10</v>
      </c>
      <c r="M58" s="81">
        <v>7.9379999999999997</v>
      </c>
      <c r="N58" s="95">
        <v>10</v>
      </c>
      <c r="O58" s="64">
        <v>2530</v>
      </c>
      <c r="P58" s="65">
        <f>Table22457891011234567891011[[#This Row],[PEMBULATAN]]*O58</f>
        <v>25300</v>
      </c>
    </row>
    <row r="59" spans="1:16" ht="26.25" customHeight="1" x14ac:dyDescent="0.2">
      <c r="A59" s="14"/>
      <c r="B59" s="14"/>
      <c r="C59" s="73" t="s">
        <v>881</v>
      </c>
      <c r="D59" s="78" t="s">
        <v>86</v>
      </c>
      <c r="E59" s="13">
        <v>44504</v>
      </c>
      <c r="F59" s="76" t="s">
        <v>554</v>
      </c>
      <c r="G59" s="13">
        <v>44505</v>
      </c>
      <c r="H59" s="77" t="s">
        <v>555</v>
      </c>
      <c r="I59" s="16">
        <v>80</v>
      </c>
      <c r="J59" s="16">
        <v>27</v>
      </c>
      <c r="K59" s="16">
        <v>10</v>
      </c>
      <c r="L59" s="16">
        <v>4</v>
      </c>
      <c r="M59" s="81">
        <v>5.4</v>
      </c>
      <c r="N59" s="95">
        <v>6</v>
      </c>
      <c r="O59" s="64">
        <v>2530</v>
      </c>
      <c r="P59" s="65">
        <f>Table22457891011234567891011[[#This Row],[PEMBULATAN]]*O59</f>
        <v>15180</v>
      </c>
    </row>
    <row r="60" spans="1:16" ht="26.25" customHeight="1" x14ac:dyDescent="0.2">
      <c r="A60" s="14"/>
      <c r="B60" s="14"/>
      <c r="C60" s="73" t="s">
        <v>882</v>
      </c>
      <c r="D60" s="78" t="s">
        <v>86</v>
      </c>
      <c r="E60" s="13">
        <v>44504</v>
      </c>
      <c r="F60" s="76" t="s">
        <v>554</v>
      </c>
      <c r="G60" s="13">
        <v>44505</v>
      </c>
      <c r="H60" s="77" t="s">
        <v>555</v>
      </c>
      <c r="I60" s="16">
        <v>103</v>
      </c>
      <c r="J60" s="16">
        <v>10</v>
      </c>
      <c r="K60" s="16">
        <v>10</v>
      </c>
      <c r="L60" s="16">
        <v>1</v>
      </c>
      <c r="M60" s="81">
        <v>2.5750000000000002</v>
      </c>
      <c r="N60" s="95">
        <v>2.5750000000000002</v>
      </c>
      <c r="O60" s="64">
        <v>2530</v>
      </c>
      <c r="P60" s="65">
        <f>Table22457891011234567891011[[#This Row],[PEMBULATAN]]*O60</f>
        <v>6514.75</v>
      </c>
    </row>
    <row r="61" spans="1:16" ht="26.25" customHeight="1" x14ac:dyDescent="0.2">
      <c r="A61" s="14"/>
      <c r="B61" s="14"/>
      <c r="C61" s="73" t="s">
        <v>883</v>
      </c>
      <c r="D61" s="78" t="s">
        <v>86</v>
      </c>
      <c r="E61" s="13">
        <v>44504</v>
      </c>
      <c r="F61" s="76" t="s">
        <v>554</v>
      </c>
      <c r="G61" s="13">
        <v>44505</v>
      </c>
      <c r="H61" s="77" t="s">
        <v>555</v>
      </c>
      <c r="I61" s="16">
        <v>156</v>
      </c>
      <c r="J61" s="16">
        <v>18</v>
      </c>
      <c r="K61" s="16">
        <v>10</v>
      </c>
      <c r="L61" s="16">
        <v>1</v>
      </c>
      <c r="M61" s="81">
        <v>7.02</v>
      </c>
      <c r="N61" s="95">
        <v>7.02</v>
      </c>
      <c r="O61" s="64">
        <v>2530</v>
      </c>
      <c r="P61" s="65">
        <f>Table22457891011234567891011[[#This Row],[PEMBULATAN]]*O61</f>
        <v>17760.599999999999</v>
      </c>
    </row>
    <row r="62" spans="1:16" ht="26.25" customHeight="1" x14ac:dyDescent="0.2">
      <c r="A62" s="14"/>
      <c r="B62" s="14"/>
      <c r="C62" s="73" t="s">
        <v>884</v>
      </c>
      <c r="D62" s="78" t="s">
        <v>86</v>
      </c>
      <c r="E62" s="13">
        <v>44504</v>
      </c>
      <c r="F62" s="76" t="s">
        <v>554</v>
      </c>
      <c r="G62" s="13">
        <v>44505</v>
      </c>
      <c r="H62" s="77" t="s">
        <v>555</v>
      </c>
      <c r="I62" s="16">
        <v>116</v>
      </c>
      <c r="J62" s="16">
        <v>15</v>
      </c>
      <c r="K62" s="16">
        <v>19</v>
      </c>
      <c r="L62" s="16">
        <v>1</v>
      </c>
      <c r="M62" s="81">
        <v>8.2650000000000006</v>
      </c>
      <c r="N62" s="95">
        <v>8.2650000000000006</v>
      </c>
      <c r="O62" s="64">
        <v>2530</v>
      </c>
      <c r="P62" s="65">
        <f>Table22457891011234567891011[[#This Row],[PEMBULATAN]]*O62</f>
        <v>20910.45</v>
      </c>
    </row>
    <row r="63" spans="1:16" ht="26.25" customHeight="1" x14ac:dyDescent="0.2">
      <c r="A63" s="14"/>
      <c r="B63" s="14"/>
      <c r="C63" s="73" t="s">
        <v>885</v>
      </c>
      <c r="D63" s="78" t="s">
        <v>86</v>
      </c>
      <c r="E63" s="13">
        <v>44504</v>
      </c>
      <c r="F63" s="76" t="s">
        <v>554</v>
      </c>
      <c r="G63" s="13">
        <v>44505</v>
      </c>
      <c r="H63" s="77" t="s">
        <v>555</v>
      </c>
      <c r="I63" s="16">
        <v>45</v>
      </c>
      <c r="J63" s="16">
        <v>35</v>
      </c>
      <c r="K63" s="16">
        <v>23</v>
      </c>
      <c r="L63" s="16">
        <v>10</v>
      </c>
      <c r="M63" s="81">
        <v>9.0562500000000004</v>
      </c>
      <c r="N63" s="95">
        <v>10</v>
      </c>
      <c r="O63" s="64">
        <v>2530</v>
      </c>
      <c r="P63" s="65">
        <f>Table22457891011234567891011[[#This Row],[PEMBULATAN]]*O63</f>
        <v>25300</v>
      </c>
    </row>
    <row r="64" spans="1:16" ht="26.25" customHeight="1" x14ac:dyDescent="0.2">
      <c r="A64" s="14"/>
      <c r="B64" s="14"/>
      <c r="C64" s="73" t="s">
        <v>886</v>
      </c>
      <c r="D64" s="78" t="s">
        <v>86</v>
      </c>
      <c r="E64" s="13">
        <v>44504</v>
      </c>
      <c r="F64" s="76" t="s">
        <v>554</v>
      </c>
      <c r="G64" s="13">
        <v>44505</v>
      </c>
      <c r="H64" s="77" t="s">
        <v>555</v>
      </c>
      <c r="I64" s="16">
        <v>25</v>
      </c>
      <c r="J64" s="16">
        <v>16</v>
      </c>
      <c r="K64" s="16">
        <v>11</v>
      </c>
      <c r="L64" s="16">
        <v>23</v>
      </c>
      <c r="M64" s="81">
        <v>1.1000000000000001</v>
      </c>
      <c r="N64" s="95">
        <v>23</v>
      </c>
      <c r="O64" s="64">
        <v>2530</v>
      </c>
      <c r="P64" s="65">
        <f>Table22457891011234567891011[[#This Row],[PEMBULATAN]]*O64</f>
        <v>58190</v>
      </c>
    </row>
    <row r="65" spans="1:16" ht="26.25" customHeight="1" x14ac:dyDescent="0.2">
      <c r="A65" s="14"/>
      <c r="B65" s="14"/>
      <c r="C65" s="73" t="s">
        <v>887</v>
      </c>
      <c r="D65" s="78" t="s">
        <v>86</v>
      </c>
      <c r="E65" s="13">
        <v>44504</v>
      </c>
      <c r="F65" s="76" t="s">
        <v>554</v>
      </c>
      <c r="G65" s="13">
        <v>44505</v>
      </c>
      <c r="H65" s="77" t="s">
        <v>555</v>
      </c>
      <c r="I65" s="16">
        <v>115</v>
      </c>
      <c r="J65" s="16">
        <v>26</v>
      </c>
      <c r="K65" s="16">
        <v>22</v>
      </c>
      <c r="L65" s="16">
        <v>3</v>
      </c>
      <c r="M65" s="81">
        <v>16.445</v>
      </c>
      <c r="N65" s="95">
        <v>17</v>
      </c>
      <c r="O65" s="64">
        <v>2530</v>
      </c>
      <c r="P65" s="65">
        <f>Table22457891011234567891011[[#This Row],[PEMBULATAN]]*O65</f>
        <v>43010</v>
      </c>
    </row>
    <row r="66" spans="1:16" ht="26.25" customHeight="1" x14ac:dyDescent="0.2">
      <c r="A66" s="14"/>
      <c r="B66" s="14"/>
      <c r="C66" s="73" t="s">
        <v>888</v>
      </c>
      <c r="D66" s="78" t="s">
        <v>86</v>
      </c>
      <c r="E66" s="13">
        <v>44504</v>
      </c>
      <c r="F66" s="76" t="s">
        <v>554</v>
      </c>
      <c r="G66" s="13">
        <v>44505</v>
      </c>
      <c r="H66" s="77" t="s">
        <v>555</v>
      </c>
      <c r="I66" s="16">
        <v>40</v>
      </c>
      <c r="J66" s="16">
        <v>33</v>
      </c>
      <c r="K66" s="16">
        <v>28</v>
      </c>
      <c r="L66" s="16">
        <v>4</v>
      </c>
      <c r="M66" s="81">
        <v>9.24</v>
      </c>
      <c r="N66" s="95">
        <v>9.24</v>
      </c>
      <c r="O66" s="64">
        <v>2530</v>
      </c>
      <c r="P66" s="65">
        <f>Table22457891011234567891011[[#This Row],[PEMBULATAN]]*O66</f>
        <v>23377.200000000001</v>
      </c>
    </row>
    <row r="67" spans="1:16" ht="26.25" customHeight="1" x14ac:dyDescent="0.2">
      <c r="A67" s="14"/>
      <c r="B67" s="14"/>
      <c r="C67" s="73" t="s">
        <v>889</v>
      </c>
      <c r="D67" s="78" t="s">
        <v>86</v>
      </c>
      <c r="E67" s="13">
        <v>44504</v>
      </c>
      <c r="F67" s="76" t="s">
        <v>554</v>
      </c>
      <c r="G67" s="13">
        <v>44505</v>
      </c>
      <c r="H67" s="77" t="s">
        <v>555</v>
      </c>
      <c r="I67" s="16">
        <v>54</v>
      </c>
      <c r="J67" s="16">
        <v>40</v>
      </c>
      <c r="K67" s="16">
        <v>38</v>
      </c>
      <c r="L67" s="16">
        <v>13</v>
      </c>
      <c r="M67" s="81">
        <v>20.52</v>
      </c>
      <c r="N67" s="95">
        <v>20.52</v>
      </c>
      <c r="O67" s="64">
        <v>2530</v>
      </c>
      <c r="P67" s="65">
        <f>Table22457891011234567891011[[#This Row],[PEMBULATAN]]*O67</f>
        <v>51915.6</v>
      </c>
    </row>
    <row r="68" spans="1:16" ht="26.25" customHeight="1" x14ac:dyDescent="0.2">
      <c r="A68" s="14"/>
      <c r="B68" s="14"/>
      <c r="C68" s="73" t="s">
        <v>890</v>
      </c>
      <c r="D68" s="78" t="s">
        <v>86</v>
      </c>
      <c r="E68" s="13">
        <v>44504</v>
      </c>
      <c r="F68" s="76" t="s">
        <v>554</v>
      </c>
      <c r="G68" s="13">
        <v>44505</v>
      </c>
      <c r="H68" s="77" t="s">
        <v>555</v>
      </c>
      <c r="I68" s="16">
        <v>112</v>
      </c>
      <c r="J68" s="16">
        <v>57</v>
      </c>
      <c r="K68" s="16">
        <v>32</v>
      </c>
      <c r="L68" s="16">
        <v>18</v>
      </c>
      <c r="M68" s="81">
        <v>51.072000000000003</v>
      </c>
      <c r="N68" s="95">
        <v>51.072000000000003</v>
      </c>
      <c r="O68" s="64">
        <v>2530</v>
      </c>
      <c r="P68" s="65">
        <f>Table22457891011234567891011[[#This Row],[PEMBULATAN]]*O68</f>
        <v>129212.16</v>
      </c>
    </row>
    <row r="69" spans="1:16" ht="26.25" customHeight="1" x14ac:dyDescent="0.2">
      <c r="A69" s="14"/>
      <c r="B69" s="14"/>
      <c r="C69" s="73" t="s">
        <v>891</v>
      </c>
      <c r="D69" s="78" t="s">
        <v>86</v>
      </c>
      <c r="E69" s="13">
        <v>44504</v>
      </c>
      <c r="F69" s="76" t="s">
        <v>554</v>
      </c>
      <c r="G69" s="13">
        <v>44505</v>
      </c>
      <c r="H69" s="77" t="s">
        <v>555</v>
      </c>
      <c r="I69" s="16">
        <v>110</v>
      </c>
      <c r="J69" s="16">
        <v>66</v>
      </c>
      <c r="K69" s="16">
        <v>39</v>
      </c>
      <c r="L69" s="16">
        <v>24</v>
      </c>
      <c r="M69" s="81">
        <v>70.784999999999997</v>
      </c>
      <c r="N69" s="95">
        <v>70.784999999999997</v>
      </c>
      <c r="O69" s="64">
        <v>2530</v>
      </c>
      <c r="P69" s="65">
        <f>Table22457891011234567891011[[#This Row],[PEMBULATAN]]*O69</f>
        <v>179086.05</v>
      </c>
    </row>
    <row r="70" spans="1:16" ht="26.25" customHeight="1" x14ac:dyDescent="0.2">
      <c r="A70" s="14"/>
      <c r="B70" s="14"/>
      <c r="C70" s="73" t="s">
        <v>892</v>
      </c>
      <c r="D70" s="78" t="s">
        <v>86</v>
      </c>
      <c r="E70" s="13">
        <v>44504</v>
      </c>
      <c r="F70" s="76" t="s">
        <v>554</v>
      </c>
      <c r="G70" s="13">
        <v>44505</v>
      </c>
      <c r="H70" s="77" t="s">
        <v>555</v>
      </c>
      <c r="I70" s="16">
        <v>90</v>
      </c>
      <c r="J70" s="16">
        <v>66</v>
      </c>
      <c r="K70" s="16">
        <v>37</v>
      </c>
      <c r="L70" s="16">
        <v>21</v>
      </c>
      <c r="M70" s="81">
        <v>54.945</v>
      </c>
      <c r="N70" s="95">
        <v>54.945</v>
      </c>
      <c r="O70" s="64">
        <v>2530</v>
      </c>
      <c r="P70" s="65">
        <f>Table22457891011234567891011[[#This Row],[PEMBULATAN]]*O70</f>
        <v>139010.85</v>
      </c>
    </row>
    <row r="71" spans="1:16" ht="26.25" customHeight="1" x14ac:dyDescent="0.2">
      <c r="A71" s="14"/>
      <c r="B71" s="14"/>
      <c r="C71" s="73" t="s">
        <v>893</v>
      </c>
      <c r="D71" s="78" t="s">
        <v>86</v>
      </c>
      <c r="E71" s="13">
        <v>44504</v>
      </c>
      <c r="F71" s="76" t="s">
        <v>554</v>
      </c>
      <c r="G71" s="13">
        <v>44505</v>
      </c>
      <c r="H71" s="77" t="s">
        <v>555</v>
      </c>
      <c r="I71" s="16">
        <v>72</v>
      </c>
      <c r="J71" s="16">
        <v>67</v>
      </c>
      <c r="K71" s="16">
        <v>32</v>
      </c>
      <c r="L71" s="16">
        <v>12</v>
      </c>
      <c r="M71" s="81">
        <v>38.591999999999999</v>
      </c>
      <c r="N71" s="95">
        <v>38.591999999999999</v>
      </c>
      <c r="O71" s="64">
        <v>2530</v>
      </c>
      <c r="P71" s="65">
        <f>Table22457891011234567891011[[#This Row],[PEMBULATAN]]*O71</f>
        <v>97637.759999999995</v>
      </c>
    </row>
    <row r="72" spans="1:16" ht="26.25" customHeight="1" x14ac:dyDescent="0.2">
      <c r="A72" s="14"/>
      <c r="B72" s="14"/>
      <c r="C72" s="73" t="s">
        <v>894</v>
      </c>
      <c r="D72" s="78" t="s">
        <v>86</v>
      </c>
      <c r="E72" s="13">
        <v>44504</v>
      </c>
      <c r="F72" s="76" t="s">
        <v>554</v>
      </c>
      <c r="G72" s="13">
        <v>44505</v>
      </c>
      <c r="H72" s="77" t="s">
        <v>555</v>
      </c>
      <c r="I72" s="16">
        <v>92</v>
      </c>
      <c r="J72" s="16">
        <v>68</v>
      </c>
      <c r="K72" s="16">
        <v>37</v>
      </c>
      <c r="L72" s="16">
        <v>34</v>
      </c>
      <c r="M72" s="81">
        <v>57.868000000000002</v>
      </c>
      <c r="N72" s="95">
        <v>57.868000000000002</v>
      </c>
      <c r="O72" s="64">
        <v>2530</v>
      </c>
      <c r="P72" s="65">
        <f>Table22457891011234567891011[[#This Row],[PEMBULATAN]]*O72</f>
        <v>146406.04</v>
      </c>
    </row>
    <row r="73" spans="1:16" ht="26.25" customHeight="1" x14ac:dyDescent="0.2">
      <c r="A73" s="14"/>
      <c r="B73" s="14"/>
      <c r="C73" s="73" t="s">
        <v>895</v>
      </c>
      <c r="D73" s="78" t="s">
        <v>86</v>
      </c>
      <c r="E73" s="13">
        <v>44504</v>
      </c>
      <c r="F73" s="76" t="s">
        <v>554</v>
      </c>
      <c r="G73" s="13">
        <v>44505</v>
      </c>
      <c r="H73" s="77" t="s">
        <v>555</v>
      </c>
      <c r="I73" s="16">
        <v>102</v>
      </c>
      <c r="J73" s="16">
        <v>69</v>
      </c>
      <c r="K73" s="16">
        <v>28</v>
      </c>
      <c r="L73" s="16">
        <v>11</v>
      </c>
      <c r="M73" s="81">
        <v>49.265999999999998</v>
      </c>
      <c r="N73" s="95">
        <v>49.265999999999998</v>
      </c>
      <c r="O73" s="64">
        <v>2530</v>
      </c>
      <c r="P73" s="65">
        <f>Table22457891011234567891011[[#This Row],[PEMBULATAN]]*O73</f>
        <v>124642.98</v>
      </c>
    </row>
    <row r="74" spans="1:16" ht="26.25" customHeight="1" x14ac:dyDescent="0.2">
      <c r="A74" s="14"/>
      <c r="B74" s="14"/>
      <c r="C74" s="73" t="s">
        <v>896</v>
      </c>
      <c r="D74" s="78" t="s">
        <v>86</v>
      </c>
      <c r="E74" s="13">
        <v>44504</v>
      </c>
      <c r="F74" s="76" t="s">
        <v>554</v>
      </c>
      <c r="G74" s="13">
        <v>44505</v>
      </c>
      <c r="H74" s="77" t="s">
        <v>555</v>
      </c>
      <c r="I74" s="16">
        <v>110</v>
      </c>
      <c r="J74" s="16">
        <v>68</v>
      </c>
      <c r="K74" s="16">
        <v>26</v>
      </c>
      <c r="L74" s="16">
        <v>14</v>
      </c>
      <c r="M74" s="81">
        <v>48.62</v>
      </c>
      <c r="N74" s="95">
        <v>48.62</v>
      </c>
      <c r="O74" s="64">
        <v>2530</v>
      </c>
      <c r="P74" s="65">
        <f>Table22457891011234567891011[[#This Row],[PEMBULATAN]]*O74</f>
        <v>123008.59999999999</v>
      </c>
    </row>
    <row r="75" spans="1:16" ht="26.25" customHeight="1" x14ac:dyDescent="0.2">
      <c r="A75" s="14"/>
      <c r="B75" s="14"/>
      <c r="C75" s="73" t="s">
        <v>897</v>
      </c>
      <c r="D75" s="78" t="s">
        <v>86</v>
      </c>
      <c r="E75" s="13">
        <v>44504</v>
      </c>
      <c r="F75" s="76" t="s">
        <v>554</v>
      </c>
      <c r="G75" s="13">
        <v>44505</v>
      </c>
      <c r="H75" s="77" t="s">
        <v>555</v>
      </c>
      <c r="I75" s="16">
        <v>93</v>
      </c>
      <c r="J75" s="16">
        <v>61</v>
      </c>
      <c r="K75" s="16">
        <v>32</v>
      </c>
      <c r="L75" s="16">
        <v>8</v>
      </c>
      <c r="M75" s="81">
        <v>45.384</v>
      </c>
      <c r="N75" s="95">
        <v>46</v>
      </c>
      <c r="O75" s="64">
        <v>2530</v>
      </c>
      <c r="P75" s="65">
        <f>Table22457891011234567891011[[#This Row],[PEMBULATAN]]*O75</f>
        <v>116380</v>
      </c>
    </row>
    <row r="76" spans="1:16" ht="26.25" customHeight="1" x14ac:dyDescent="0.2">
      <c r="A76" s="14"/>
      <c r="B76" s="14"/>
      <c r="C76" s="73" t="s">
        <v>898</v>
      </c>
      <c r="D76" s="78" t="s">
        <v>86</v>
      </c>
      <c r="E76" s="13">
        <v>44504</v>
      </c>
      <c r="F76" s="76" t="s">
        <v>554</v>
      </c>
      <c r="G76" s="13">
        <v>44505</v>
      </c>
      <c r="H76" s="77" t="s">
        <v>555</v>
      </c>
      <c r="I76" s="16">
        <v>96</v>
      </c>
      <c r="J76" s="16">
        <v>57</v>
      </c>
      <c r="K76" s="16">
        <v>27</v>
      </c>
      <c r="L76" s="16">
        <v>8</v>
      </c>
      <c r="M76" s="81">
        <v>36.936</v>
      </c>
      <c r="N76" s="95">
        <v>36.936</v>
      </c>
      <c r="O76" s="64">
        <v>2530</v>
      </c>
      <c r="P76" s="65">
        <f>Table22457891011234567891011[[#This Row],[PEMBULATAN]]*O76</f>
        <v>93448.08</v>
      </c>
    </row>
    <row r="77" spans="1:16" ht="26.25" customHeight="1" x14ac:dyDescent="0.2">
      <c r="A77" s="14"/>
      <c r="B77" s="14"/>
      <c r="C77" s="73" t="s">
        <v>899</v>
      </c>
      <c r="D77" s="78" t="s">
        <v>86</v>
      </c>
      <c r="E77" s="13">
        <v>44504</v>
      </c>
      <c r="F77" s="76" t="s">
        <v>554</v>
      </c>
      <c r="G77" s="13">
        <v>44505</v>
      </c>
      <c r="H77" s="77" t="s">
        <v>555</v>
      </c>
      <c r="I77" s="16">
        <v>100</v>
      </c>
      <c r="J77" s="16">
        <v>69</v>
      </c>
      <c r="K77" s="16">
        <v>24</v>
      </c>
      <c r="L77" s="16">
        <v>10</v>
      </c>
      <c r="M77" s="81">
        <v>41.4</v>
      </c>
      <c r="N77" s="95">
        <v>42</v>
      </c>
      <c r="O77" s="64">
        <v>2530</v>
      </c>
      <c r="P77" s="65">
        <f>Table22457891011234567891011[[#This Row],[PEMBULATAN]]*O77</f>
        <v>106260</v>
      </c>
    </row>
    <row r="78" spans="1:16" ht="26.25" customHeight="1" x14ac:dyDescent="0.2">
      <c r="A78" s="14"/>
      <c r="B78" s="14"/>
      <c r="C78" s="73" t="s">
        <v>900</v>
      </c>
      <c r="D78" s="78" t="s">
        <v>86</v>
      </c>
      <c r="E78" s="13">
        <v>44504</v>
      </c>
      <c r="F78" s="76" t="s">
        <v>554</v>
      </c>
      <c r="G78" s="13">
        <v>44505</v>
      </c>
      <c r="H78" s="77" t="s">
        <v>555</v>
      </c>
      <c r="I78" s="16">
        <v>77</v>
      </c>
      <c r="J78" s="16">
        <v>66</v>
      </c>
      <c r="K78" s="16">
        <v>26</v>
      </c>
      <c r="L78" s="16">
        <v>11</v>
      </c>
      <c r="M78" s="81">
        <v>33.033000000000001</v>
      </c>
      <c r="N78" s="95">
        <v>33.033000000000001</v>
      </c>
      <c r="O78" s="64">
        <v>2530</v>
      </c>
      <c r="P78" s="65">
        <f>Table22457891011234567891011[[#This Row],[PEMBULATAN]]*O78</f>
        <v>83573.490000000005</v>
      </c>
    </row>
    <row r="79" spans="1:16" ht="26.25" customHeight="1" x14ac:dyDescent="0.2">
      <c r="A79" s="14"/>
      <c r="B79" s="14"/>
      <c r="C79" s="73" t="s">
        <v>901</v>
      </c>
      <c r="D79" s="78" t="s">
        <v>86</v>
      </c>
      <c r="E79" s="13">
        <v>44504</v>
      </c>
      <c r="F79" s="76" t="s">
        <v>554</v>
      </c>
      <c r="G79" s="13">
        <v>44505</v>
      </c>
      <c r="H79" s="77" t="s">
        <v>555</v>
      </c>
      <c r="I79" s="16">
        <v>83</v>
      </c>
      <c r="J79" s="16">
        <v>63</v>
      </c>
      <c r="K79" s="16">
        <v>25</v>
      </c>
      <c r="L79" s="16">
        <v>8</v>
      </c>
      <c r="M79" s="81">
        <v>32.681249999999999</v>
      </c>
      <c r="N79" s="95">
        <v>32.681249999999999</v>
      </c>
      <c r="O79" s="64">
        <v>2530</v>
      </c>
      <c r="P79" s="65">
        <f>Table22457891011234567891011[[#This Row],[PEMBULATAN]]*O79</f>
        <v>82683.5625</v>
      </c>
    </row>
    <row r="80" spans="1:16" ht="26.25" customHeight="1" x14ac:dyDescent="0.2">
      <c r="A80" s="14"/>
      <c r="B80" s="14"/>
      <c r="C80" s="73" t="s">
        <v>902</v>
      </c>
      <c r="D80" s="78" t="s">
        <v>86</v>
      </c>
      <c r="E80" s="13">
        <v>44504</v>
      </c>
      <c r="F80" s="76" t="s">
        <v>554</v>
      </c>
      <c r="G80" s="13">
        <v>44505</v>
      </c>
      <c r="H80" s="77" t="s">
        <v>555</v>
      </c>
      <c r="I80" s="16">
        <v>86</v>
      </c>
      <c r="J80" s="16">
        <v>68</v>
      </c>
      <c r="K80" s="16">
        <v>27</v>
      </c>
      <c r="L80" s="16">
        <v>4</v>
      </c>
      <c r="M80" s="81">
        <v>39.473999999999997</v>
      </c>
      <c r="N80" s="95">
        <v>40</v>
      </c>
      <c r="O80" s="64">
        <v>2530</v>
      </c>
      <c r="P80" s="65">
        <f>Table22457891011234567891011[[#This Row],[PEMBULATAN]]*O80</f>
        <v>101200</v>
      </c>
    </row>
    <row r="81" spans="1:16" ht="26.25" customHeight="1" x14ac:dyDescent="0.2">
      <c r="A81" s="14"/>
      <c r="B81" s="14"/>
      <c r="C81" s="73" t="s">
        <v>903</v>
      </c>
      <c r="D81" s="78" t="s">
        <v>86</v>
      </c>
      <c r="E81" s="13">
        <v>44504</v>
      </c>
      <c r="F81" s="76" t="s">
        <v>554</v>
      </c>
      <c r="G81" s="13">
        <v>44505</v>
      </c>
      <c r="H81" s="77" t="s">
        <v>555</v>
      </c>
      <c r="I81" s="16">
        <v>92</v>
      </c>
      <c r="J81" s="16">
        <v>68</v>
      </c>
      <c r="K81" s="16">
        <v>29</v>
      </c>
      <c r="L81" s="16">
        <v>15</v>
      </c>
      <c r="M81" s="81">
        <v>45.356000000000002</v>
      </c>
      <c r="N81" s="95">
        <v>46</v>
      </c>
      <c r="O81" s="64">
        <v>2530</v>
      </c>
      <c r="P81" s="65">
        <f>Table22457891011234567891011[[#This Row],[PEMBULATAN]]*O81</f>
        <v>116380</v>
      </c>
    </row>
    <row r="82" spans="1:16" ht="26.25" customHeight="1" x14ac:dyDescent="0.2">
      <c r="A82" s="14"/>
      <c r="B82" s="14"/>
      <c r="C82" s="73" t="s">
        <v>904</v>
      </c>
      <c r="D82" s="78" t="s">
        <v>86</v>
      </c>
      <c r="E82" s="13">
        <v>44504</v>
      </c>
      <c r="F82" s="76" t="s">
        <v>554</v>
      </c>
      <c r="G82" s="13">
        <v>44505</v>
      </c>
      <c r="H82" s="77" t="s">
        <v>555</v>
      </c>
      <c r="I82" s="16">
        <v>97</v>
      </c>
      <c r="J82" s="16">
        <v>67</v>
      </c>
      <c r="K82" s="16">
        <v>22</v>
      </c>
      <c r="L82" s="16">
        <v>7</v>
      </c>
      <c r="M82" s="81">
        <v>35.744500000000002</v>
      </c>
      <c r="N82" s="95">
        <v>35.744500000000002</v>
      </c>
      <c r="O82" s="64">
        <v>2530</v>
      </c>
      <c r="P82" s="65">
        <f>Table22457891011234567891011[[#This Row],[PEMBULATAN]]*O82</f>
        <v>90433.585000000006</v>
      </c>
    </row>
    <row r="83" spans="1:16" ht="26.25" customHeight="1" x14ac:dyDescent="0.2">
      <c r="A83" s="14"/>
      <c r="B83" s="14"/>
      <c r="C83" s="73" t="s">
        <v>905</v>
      </c>
      <c r="D83" s="78" t="s">
        <v>86</v>
      </c>
      <c r="E83" s="13">
        <v>44504</v>
      </c>
      <c r="F83" s="76" t="s">
        <v>554</v>
      </c>
      <c r="G83" s="13">
        <v>44505</v>
      </c>
      <c r="H83" s="77" t="s">
        <v>555</v>
      </c>
      <c r="I83" s="16">
        <v>90</v>
      </c>
      <c r="J83" s="16">
        <v>80</v>
      </c>
      <c r="K83" s="16">
        <v>80</v>
      </c>
      <c r="L83" s="16">
        <v>31</v>
      </c>
      <c r="M83" s="81">
        <v>144</v>
      </c>
      <c r="N83" s="95">
        <v>144</v>
      </c>
      <c r="O83" s="64">
        <v>2530</v>
      </c>
      <c r="P83" s="65">
        <f>Table22457891011234567891011[[#This Row],[PEMBULATAN]]*O83</f>
        <v>364320</v>
      </c>
    </row>
    <row r="84" spans="1:16" ht="26.25" customHeight="1" x14ac:dyDescent="0.2">
      <c r="A84" s="14"/>
      <c r="B84" s="14"/>
      <c r="C84" s="73" t="s">
        <v>906</v>
      </c>
      <c r="D84" s="78" t="s">
        <v>86</v>
      </c>
      <c r="E84" s="13">
        <v>44504</v>
      </c>
      <c r="F84" s="76" t="s">
        <v>554</v>
      </c>
      <c r="G84" s="13">
        <v>44505</v>
      </c>
      <c r="H84" s="77" t="s">
        <v>555</v>
      </c>
      <c r="I84" s="16">
        <v>80</v>
      </c>
      <c r="J84" s="16">
        <v>36</v>
      </c>
      <c r="K84" s="16">
        <v>29</v>
      </c>
      <c r="L84" s="16">
        <v>3</v>
      </c>
      <c r="M84" s="81">
        <v>20.88</v>
      </c>
      <c r="N84" s="95">
        <v>20.88</v>
      </c>
      <c r="O84" s="64">
        <v>2530</v>
      </c>
      <c r="P84" s="65">
        <f>Table22457891011234567891011[[#This Row],[PEMBULATAN]]*O84</f>
        <v>52826.399999999994</v>
      </c>
    </row>
    <row r="85" spans="1:16" ht="26.25" customHeight="1" x14ac:dyDescent="0.2">
      <c r="A85" s="14"/>
      <c r="B85" s="14"/>
      <c r="C85" s="73" t="s">
        <v>907</v>
      </c>
      <c r="D85" s="78" t="s">
        <v>86</v>
      </c>
      <c r="E85" s="13">
        <v>44504</v>
      </c>
      <c r="F85" s="76" t="s">
        <v>554</v>
      </c>
      <c r="G85" s="13">
        <v>44505</v>
      </c>
      <c r="H85" s="77" t="s">
        <v>555</v>
      </c>
      <c r="I85" s="16">
        <v>55</v>
      </c>
      <c r="J85" s="16">
        <v>28</v>
      </c>
      <c r="K85" s="16">
        <v>19</v>
      </c>
      <c r="L85" s="16">
        <v>1</v>
      </c>
      <c r="M85" s="81">
        <v>7.3150000000000004</v>
      </c>
      <c r="N85" s="95">
        <v>8</v>
      </c>
      <c r="O85" s="64">
        <v>2530</v>
      </c>
      <c r="P85" s="65">
        <f>Table22457891011234567891011[[#This Row],[PEMBULATAN]]*O85</f>
        <v>20240</v>
      </c>
    </row>
    <row r="86" spans="1:16" ht="26.25" customHeight="1" x14ac:dyDescent="0.2">
      <c r="A86" s="14"/>
      <c r="B86" s="14"/>
      <c r="C86" s="73" t="s">
        <v>908</v>
      </c>
      <c r="D86" s="78" t="s">
        <v>86</v>
      </c>
      <c r="E86" s="13">
        <v>44504</v>
      </c>
      <c r="F86" s="76" t="s">
        <v>554</v>
      </c>
      <c r="G86" s="13">
        <v>44505</v>
      </c>
      <c r="H86" s="77" t="s">
        <v>555</v>
      </c>
      <c r="I86" s="16">
        <v>55</v>
      </c>
      <c r="J86" s="16">
        <v>28</v>
      </c>
      <c r="K86" s="16">
        <v>19</v>
      </c>
      <c r="L86" s="16">
        <v>1</v>
      </c>
      <c r="M86" s="81">
        <v>7.3150000000000004</v>
      </c>
      <c r="N86" s="95">
        <v>8</v>
      </c>
      <c r="O86" s="64">
        <v>2530</v>
      </c>
      <c r="P86" s="65">
        <f>Table22457891011234567891011[[#This Row],[PEMBULATAN]]*O86</f>
        <v>20240</v>
      </c>
    </row>
    <row r="87" spans="1:16" ht="26.25" customHeight="1" x14ac:dyDescent="0.2">
      <c r="A87" s="14"/>
      <c r="B87" s="14"/>
      <c r="C87" s="73" t="s">
        <v>909</v>
      </c>
      <c r="D87" s="78" t="s">
        <v>86</v>
      </c>
      <c r="E87" s="13">
        <v>44504</v>
      </c>
      <c r="F87" s="76" t="s">
        <v>554</v>
      </c>
      <c r="G87" s="13">
        <v>44505</v>
      </c>
      <c r="H87" s="77" t="s">
        <v>555</v>
      </c>
      <c r="I87" s="16">
        <v>77</v>
      </c>
      <c r="J87" s="16">
        <v>29</v>
      </c>
      <c r="K87" s="16">
        <v>29</v>
      </c>
      <c r="L87" s="16">
        <v>1</v>
      </c>
      <c r="M87" s="81">
        <v>16.189250000000001</v>
      </c>
      <c r="N87" s="95">
        <v>16.189250000000001</v>
      </c>
      <c r="O87" s="64">
        <v>2530</v>
      </c>
      <c r="P87" s="65">
        <f>Table22457891011234567891011[[#This Row],[PEMBULATAN]]*O87</f>
        <v>40958.802500000005</v>
      </c>
    </row>
    <row r="88" spans="1:16" ht="26.25" customHeight="1" x14ac:dyDescent="0.2">
      <c r="A88" s="14"/>
      <c r="B88" s="14"/>
      <c r="C88" s="73" t="s">
        <v>910</v>
      </c>
      <c r="D88" s="78" t="s">
        <v>86</v>
      </c>
      <c r="E88" s="13">
        <v>44504</v>
      </c>
      <c r="F88" s="76" t="s">
        <v>554</v>
      </c>
      <c r="G88" s="13">
        <v>44505</v>
      </c>
      <c r="H88" s="77" t="s">
        <v>555</v>
      </c>
      <c r="I88" s="16">
        <v>98</v>
      </c>
      <c r="J88" s="16">
        <v>50</v>
      </c>
      <c r="K88" s="16">
        <v>33</v>
      </c>
      <c r="L88" s="16">
        <v>20</v>
      </c>
      <c r="M88" s="81">
        <v>40.424999999999997</v>
      </c>
      <c r="N88" s="95">
        <v>41</v>
      </c>
      <c r="O88" s="64">
        <v>2530</v>
      </c>
      <c r="P88" s="65">
        <f>Table22457891011234567891011[[#This Row],[PEMBULATAN]]*O88</f>
        <v>103730</v>
      </c>
    </row>
    <row r="89" spans="1:16" ht="26.25" customHeight="1" x14ac:dyDescent="0.2">
      <c r="A89" s="14"/>
      <c r="B89" s="14"/>
      <c r="C89" s="73" t="s">
        <v>911</v>
      </c>
      <c r="D89" s="78" t="s">
        <v>86</v>
      </c>
      <c r="E89" s="13">
        <v>44504</v>
      </c>
      <c r="F89" s="76" t="s">
        <v>554</v>
      </c>
      <c r="G89" s="13">
        <v>44505</v>
      </c>
      <c r="H89" s="77" t="s">
        <v>555</v>
      </c>
      <c r="I89" s="16">
        <v>100</v>
      </c>
      <c r="J89" s="16">
        <v>65</v>
      </c>
      <c r="K89" s="16">
        <v>42</v>
      </c>
      <c r="L89" s="16">
        <v>21</v>
      </c>
      <c r="M89" s="81">
        <v>68.25</v>
      </c>
      <c r="N89" s="95">
        <v>68.25</v>
      </c>
      <c r="O89" s="64">
        <v>2530</v>
      </c>
      <c r="P89" s="65">
        <f>Table22457891011234567891011[[#This Row],[PEMBULATAN]]*O89</f>
        <v>172672.5</v>
      </c>
    </row>
    <row r="90" spans="1:16" ht="26.25" customHeight="1" x14ac:dyDescent="0.2">
      <c r="A90" s="14"/>
      <c r="B90" s="14"/>
      <c r="C90" s="73" t="s">
        <v>912</v>
      </c>
      <c r="D90" s="78" t="s">
        <v>86</v>
      </c>
      <c r="E90" s="13">
        <v>44504</v>
      </c>
      <c r="F90" s="76" t="s">
        <v>554</v>
      </c>
      <c r="G90" s="13">
        <v>44505</v>
      </c>
      <c r="H90" s="77" t="s">
        <v>555</v>
      </c>
      <c r="I90" s="16">
        <v>82</v>
      </c>
      <c r="J90" s="16">
        <v>64</v>
      </c>
      <c r="K90" s="16">
        <v>25</v>
      </c>
      <c r="L90" s="16">
        <v>15</v>
      </c>
      <c r="M90" s="81">
        <v>32.799999999999997</v>
      </c>
      <c r="N90" s="95">
        <v>32.799999999999997</v>
      </c>
      <c r="O90" s="64">
        <v>2530</v>
      </c>
      <c r="P90" s="65">
        <f>Table22457891011234567891011[[#This Row],[PEMBULATAN]]*O90</f>
        <v>82984</v>
      </c>
    </row>
    <row r="91" spans="1:16" ht="26.25" customHeight="1" x14ac:dyDescent="0.2">
      <c r="A91" s="14"/>
      <c r="B91" s="14"/>
      <c r="C91" s="73" t="s">
        <v>913</v>
      </c>
      <c r="D91" s="78" t="s">
        <v>86</v>
      </c>
      <c r="E91" s="13">
        <v>44504</v>
      </c>
      <c r="F91" s="76" t="s">
        <v>554</v>
      </c>
      <c r="G91" s="13">
        <v>44505</v>
      </c>
      <c r="H91" s="77" t="s">
        <v>555</v>
      </c>
      <c r="I91" s="16">
        <v>96</v>
      </c>
      <c r="J91" s="16">
        <v>58</v>
      </c>
      <c r="K91" s="16">
        <v>40</v>
      </c>
      <c r="L91" s="16">
        <v>21</v>
      </c>
      <c r="M91" s="81">
        <v>55.68</v>
      </c>
      <c r="N91" s="95">
        <v>55.68</v>
      </c>
      <c r="O91" s="64">
        <v>2530</v>
      </c>
      <c r="P91" s="65">
        <f>Table22457891011234567891011[[#This Row],[PEMBULATAN]]*O91</f>
        <v>140870.39999999999</v>
      </c>
    </row>
    <row r="92" spans="1:16" ht="26.25" customHeight="1" x14ac:dyDescent="0.2">
      <c r="A92" s="14"/>
      <c r="B92" s="14"/>
      <c r="C92" s="73" t="s">
        <v>914</v>
      </c>
      <c r="D92" s="78" t="s">
        <v>86</v>
      </c>
      <c r="E92" s="13">
        <v>44504</v>
      </c>
      <c r="F92" s="76" t="s">
        <v>554</v>
      </c>
      <c r="G92" s="13">
        <v>44505</v>
      </c>
      <c r="H92" s="77" t="s">
        <v>555</v>
      </c>
      <c r="I92" s="16">
        <v>67</v>
      </c>
      <c r="J92" s="16">
        <v>54</v>
      </c>
      <c r="K92" s="16">
        <v>22</v>
      </c>
      <c r="L92" s="16">
        <v>8</v>
      </c>
      <c r="M92" s="81">
        <v>19.899000000000001</v>
      </c>
      <c r="N92" s="95">
        <v>19.899000000000001</v>
      </c>
      <c r="O92" s="64">
        <v>2530</v>
      </c>
      <c r="P92" s="65">
        <f>Table22457891011234567891011[[#This Row],[PEMBULATAN]]*O92</f>
        <v>50344.47</v>
      </c>
    </row>
    <row r="93" spans="1:16" ht="26.25" customHeight="1" x14ac:dyDescent="0.2">
      <c r="A93" s="14"/>
      <c r="B93" s="14"/>
      <c r="C93" s="73" t="s">
        <v>915</v>
      </c>
      <c r="D93" s="78" t="s">
        <v>86</v>
      </c>
      <c r="E93" s="13">
        <v>44504</v>
      </c>
      <c r="F93" s="76" t="s">
        <v>554</v>
      </c>
      <c r="G93" s="13">
        <v>44505</v>
      </c>
      <c r="H93" s="77" t="s">
        <v>555</v>
      </c>
      <c r="I93" s="16">
        <v>87</v>
      </c>
      <c r="J93" s="16">
        <v>56</v>
      </c>
      <c r="K93" s="16">
        <v>27</v>
      </c>
      <c r="L93" s="16">
        <v>13</v>
      </c>
      <c r="M93" s="81">
        <v>32.886000000000003</v>
      </c>
      <c r="N93" s="95">
        <v>32.886000000000003</v>
      </c>
      <c r="O93" s="64">
        <v>2530</v>
      </c>
      <c r="P93" s="65">
        <f>Table22457891011234567891011[[#This Row],[PEMBULATAN]]*O93</f>
        <v>83201.58</v>
      </c>
    </row>
    <row r="94" spans="1:16" ht="26.25" customHeight="1" x14ac:dyDescent="0.2">
      <c r="A94" s="14"/>
      <c r="B94" s="14"/>
      <c r="C94" s="73" t="s">
        <v>916</v>
      </c>
      <c r="D94" s="78" t="s">
        <v>86</v>
      </c>
      <c r="E94" s="13">
        <v>44504</v>
      </c>
      <c r="F94" s="76" t="s">
        <v>554</v>
      </c>
      <c r="G94" s="13">
        <v>44505</v>
      </c>
      <c r="H94" s="77" t="s">
        <v>555</v>
      </c>
      <c r="I94" s="16">
        <v>80</v>
      </c>
      <c r="J94" s="16">
        <v>68</v>
      </c>
      <c r="K94" s="16">
        <v>27</v>
      </c>
      <c r="L94" s="16">
        <v>12</v>
      </c>
      <c r="M94" s="81">
        <v>36.72</v>
      </c>
      <c r="N94" s="95">
        <v>36.72</v>
      </c>
      <c r="O94" s="64">
        <v>2530</v>
      </c>
      <c r="P94" s="65">
        <f>Table22457891011234567891011[[#This Row],[PEMBULATAN]]*O94</f>
        <v>92901.599999999991</v>
      </c>
    </row>
    <row r="95" spans="1:16" ht="26.25" customHeight="1" x14ac:dyDescent="0.2">
      <c r="A95" s="14"/>
      <c r="B95" s="14"/>
      <c r="C95" s="73" t="s">
        <v>917</v>
      </c>
      <c r="D95" s="78" t="s">
        <v>86</v>
      </c>
      <c r="E95" s="13">
        <v>44504</v>
      </c>
      <c r="F95" s="76" t="s">
        <v>554</v>
      </c>
      <c r="G95" s="13">
        <v>44505</v>
      </c>
      <c r="H95" s="77" t="s">
        <v>555</v>
      </c>
      <c r="I95" s="16">
        <v>83</v>
      </c>
      <c r="J95" s="16">
        <v>70</v>
      </c>
      <c r="K95" s="16">
        <v>28</v>
      </c>
      <c r="L95" s="16">
        <v>9</v>
      </c>
      <c r="M95" s="81">
        <v>40.67</v>
      </c>
      <c r="N95" s="95">
        <v>40.67</v>
      </c>
      <c r="O95" s="64">
        <v>2530</v>
      </c>
      <c r="P95" s="65">
        <f>Table22457891011234567891011[[#This Row],[PEMBULATAN]]*O95</f>
        <v>102895.1</v>
      </c>
    </row>
    <row r="96" spans="1:16" ht="26.25" customHeight="1" x14ac:dyDescent="0.2">
      <c r="A96" s="14"/>
      <c r="B96" s="14"/>
      <c r="C96" s="73" t="s">
        <v>918</v>
      </c>
      <c r="D96" s="78" t="s">
        <v>86</v>
      </c>
      <c r="E96" s="13">
        <v>44504</v>
      </c>
      <c r="F96" s="76" t="s">
        <v>554</v>
      </c>
      <c r="G96" s="13">
        <v>44505</v>
      </c>
      <c r="H96" s="77" t="s">
        <v>555</v>
      </c>
      <c r="I96" s="16">
        <v>97</v>
      </c>
      <c r="J96" s="16">
        <v>69</v>
      </c>
      <c r="K96" s="16">
        <v>33</v>
      </c>
      <c r="L96" s="16">
        <v>18</v>
      </c>
      <c r="M96" s="81">
        <v>55.21725</v>
      </c>
      <c r="N96" s="95">
        <v>55.21725</v>
      </c>
      <c r="O96" s="64">
        <v>2530</v>
      </c>
      <c r="P96" s="65">
        <f>Table22457891011234567891011[[#This Row],[PEMBULATAN]]*O96</f>
        <v>139699.64249999999</v>
      </c>
    </row>
    <row r="97" spans="1:16" ht="26.25" customHeight="1" x14ac:dyDescent="0.2">
      <c r="A97" s="14"/>
      <c r="B97" s="14"/>
      <c r="C97" s="73" t="s">
        <v>919</v>
      </c>
      <c r="D97" s="78" t="s">
        <v>86</v>
      </c>
      <c r="E97" s="13">
        <v>44504</v>
      </c>
      <c r="F97" s="76" t="s">
        <v>554</v>
      </c>
      <c r="G97" s="13">
        <v>44505</v>
      </c>
      <c r="H97" s="77" t="s">
        <v>555</v>
      </c>
      <c r="I97" s="16">
        <v>50</v>
      </c>
      <c r="J97" s="16">
        <v>50</v>
      </c>
      <c r="K97" s="16">
        <v>35</v>
      </c>
      <c r="L97" s="16">
        <v>17</v>
      </c>
      <c r="M97" s="81">
        <v>21.875</v>
      </c>
      <c r="N97" s="95">
        <v>21.875</v>
      </c>
      <c r="O97" s="64">
        <v>2530</v>
      </c>
      <c r="P97" s="65">
        <f>Table22457891011234567891011[[#This Row],[PEMBULATAN]]*O97</f>
        <v>55343.75</v>
      </c>
    </row>
    <row r="98" spans="1:16" ht="26.25" customHeight="1" x14ac:dyDescent="0.2">
      <c r="A98" s="14"/>
      <c r="B98" s="14"/>
      <c r="C98" s="73" t="s">
        <v>920</v>
      </c>
      <c r="D98" s="78" t="s">
        <v>86</v>
      </c>
      <c r="E98" s="13">
        <v>44504</v>
      </c>
      <c r="F98" s="76" t="s">
        <v>554</v>
      </c>
      <c r="G98" s="13">
        <v>44505</v>
      </c>
      <c r="H98" s="77" t="s">
        <v>555</v>
      </c>
      <c r="I98" s="16">
        <v>40</v>
      </c>
      <c r="J98" s="16">
        <v>38</v>
      </c>
      <c r="K98" s="16">
        <v>20</v>
      </c>
      <c r="L98" s="16">
        <v>1</v>
      </c>
      <c r="M98" s="81">
        <v>7.6</v>
      </c>
      <c r="N98" s="95">
        <v>7.6</v>
      </c>
      <c r="O98" s="64">
        <v>2530</v>
      </c>
      <c r="P98" s="65">
        <f>Table22457891011234567891011[[#This Row],[PEMBULATAN]]*O98</f>
        <v>19228</v>
      </c>
    </row>
    <row r="99" spans="1:16" ht="26.25" customHeight="1" x14ac:dyDescent="0.2">
      <c r="A99" s="14"/>
      <c r="B99" s="14"/>
      <c r="C99" s="73" t="s">
        <v>921</v>
      </c>
      <c r="D99" s="78" t="s">
        <v>86</v>
      </c>
      <c r="E99" s="13">
        <v>44504</v>
      </c>
      <c r="F99" s="76" t="s">
        <v>554</v>
      </c>
      <c r="G99" s="13">
        <v>44505</v>
      </c>
      <c r="H99" s="77" t="s">
        <v>555</v>
      </c>
      <c r="I99" s="16">
        <v>77</v>
      </c>
      <c r="J99" s="16">
        <v>50</v>
      </c>
      <c r="K99" s="16">
        <v>21</v>
      </c>
      <c r="L99" s="16">
        <v>4</v>
      </c>
      <c r="M99" s="81">
        <v>20.212499999999999</v>
      </c>
      <c r="N99" s="95">
        <v>20.212499999999999</v>
      </c>
      <c r="O99" s="64">
        <v>2530</v>
      </c>
      <c r="P99" s="65">
        <f>Table22457891011234567891011[[#This Row],[PEMBULATAN]]*O99</f>
        <v>51137.625</v>
      </c>
    </row>
    <row r="100" spans="1:16" ht="26.25" customHeight="1" x14ac:dyDescent="0.2">
      <c r="A100" s="14"/>
      <c r="B100" s="14"/>
      <c r="C100" s="73" t="s">
        <v>922</v>
      </c>
      <c r="D100" s="78" t="s">
        <v>86</v>
      </c>
      <c r="E100" s="13">
        <v>44504</v>
      </c>
      <c r="F100" s="76" t="s">
        <v>554</v>
      </c>
      <c r="G100" s="13">
        <v>44505</v>
      </c>
      <c r="H100" s="77" t="s">
        <v>555</v>
      </c>
      <c r="I100" s="16">
        <v>75</v>
      </c>
      <c r="J100" s="16">
        <v>46</v>
      </c>
      <c r="K100" s="16">
        <v>27</v>
      </c>
      <c r="L100" s="16">
        <v>4</v>
      </c>
      <c r="M100" s="81">
        <v>23.287500000000001</v>
      </c>
      <c r="N100" s="95">
        <v>23.287500000000001</v>
      </c>
      <c r="O100" s="64">
        <v>2530</v>
      </c>
      <c r="P100" s="65">
        <f>Table22457891011234567891011[[#This Row],[PEMBULATAN]]*O100</f>
        <v>58917.375</v>
      </c>
    </row>
    <row r="101" spans="1:16" ht="26.25" customHeight="1" x14ac:dyDescent="0.2">
      <c r="A101" s="14"/>
      <c r="B101" s="14"/>
      <c r="C101" s="73" t="s">
        <v>923</v>
      </c>
      <c r="D101" s="78" t="s">
        <v>86</v>
      </c>
      <c r="E101" s="13">
        <v>44504</v>
      </c>
      <c r="F101" s="76" t="s">
        <v>554</v>
      </c>
      <c r="G101" s="13">
        <v>44505</v>
      </c>
      <c r="H101" s="77" t="s">
        <v>555</v>
      </c>
      <c r="I101" s="16">
        <v>67</v>
      </c>
      <c r="J101" s="16">
        <v>47</v>
      </c>
      <c r="K101" s="16">
        <v>15</v>
      </c>
      <c r="L101" s="16">
        <v>4</v>
      </c>
      <c r="M101" s="81">
        <v>11.80875</v>
      </c>
      <c r="N101" s="95">
        <v>11.80875</v>
      </c>
      <c r="O101" s="64">
        <v>2530</v>
      </c>
      <c r="P101" s="65">
        <f>Table22457891011234567891011[[#This Row],[PEMBULATAN]]*O101</f>
        <v>29876.137500000001</v>
      </c>
    </row>
    <row r="102" spans="1:16" ht="26.25" customHeight="1" x14ac:dyDescent="0.2">
      <c r="A102" s="14"/>
      <c r="B102" s="14"/>
      <c r="C102" s="73" t="s">
        <v>924</v>
      </c>
      <c r="D102" s="78" t="s">
        <v>86</v>
      </c>
      <c r="E102" s="13">
        <v>44504</v>
      </c>
      <c r="F102" s="76" t="s">
        <v>554</v>
      </c>
      <c r="G102" s="13">
        <v>44505</v>
      </c>
      <c r="H102" s="77" t="s">
        <v>555</v>
      </c>
      <c r="I102" s="16">
        <v>65</v>
      </c>
      <c r="J102" s="16">
        <v>41</v>
      </c>
      <c r="K102" s="16">
        <v>13</v>
      </c>
      <c r="L102" s="16">
        <v>19</v>
      </c>
      <c r="M102" s="81">
        <v>8.6612500000000008</v>
      </c>
      <c r="N102" s="95">
        <v>19</v>
      </c>
      <c r="O102" s="64">
        <v>2530</v>
      </c>
      <c r="P102" s="65">
        <f>Table22457891011234567891011[[#This Row],[PEMBULATAN]]*O102</f>
        <v>48070</v>
      </c>
    </row>
    <row r="103" spans="1:16" ht="26.25" customHeight="1" x14ac:dyDescent="0.2">
      <c r="A103" s="14"/>
      <c r="B103" s="14"/>
      <c r="C103" s="73" t="s">
        <v>925</v>
      </c>
      <c r="D103" s="78" t="s">
        <v>86</v>
      </c>
      <c r="E103" s="13">
        <v>44504</v>
      </c>
      <c r="F103" s="76" t="s">
        <v>554</v>
      </c>
      <c r="G103" s="13">
        <v>44505</v>
      </c>
      <c r="H103" s="77" t="s">
        <v>555</v>
      </c>
      <c r="I103" s="16">
        <v>78</v>
      </c>
      <c r="J103" s="16">
        <v>42</v>
      </c>
      <c r="K103" s="16">
        <v>8</v>
      </c>
      <c r="L103" s="16">
        <v>12</v>
      </c>
      <c r="M103" s="81">
        <v>6.5519999999999996</v>
      </c>
      <c r="N103" s="95">
        <v>12</v>
      </c>
      <c r="O103" s="64">
        <v>2530</v>
      </c>
      <c r="P103" s="65">
        <f>Table22457891011234567891011[[#This Row],[PEMBULATAN]]*O103</f>
        <v>30360</v>
      </c>
    </row>
    <row r="104" spans="1:16" ht="26.25" customHeight="1" x14ac:dyDescent="0.2">
      <c r="A104" s="14"/>
      <c r="B104" s="14"/>
      <c r="C104" s="73" t="s">
        <v>926</v>
      </c>
      <c r="D104" s="78" t="s">
        <v>86</v>
      </c>
      <c r="E104" s="13">
        <v>44504</v>
      </c>
      <c r="F104" s="76" t="s">
        <v>554</v>
      </c>
      <c r="G104" s="13">
        <v>44505</v>
      </c>
      <c r="H104" s="77" t="s">
        <v>555</v>
      </c>
      <c r="I104" s="16">
        <v>200</v>
      </c>
      <c r="J104" s="16">
        <v>10</v>
      </c>
      <c r="K104" s="16">
        <v>10</v>
      </c>
      <c r="L104" s="16">
        <v>1</v>
      </c>
      <c r="M104" s="81">
        <v>5</v>
      </c>
      <c r="N104" s="95">
        <v>5</v>
      </c>
      <c r="O104" s="64">
        <v>2530</v>
      </c>
      <c r="P104" s="65">
        <f>Table22457891011234567891011[[#This Row],[PEMBULATAN]]*O104</f>
        <v>12650</v>
      </c>
    </row>
    <row r="105" spans="1:16" ht="26.25" customHeight="1" x14ac:dyDescent="0.2">
      <c r="A105" s="14"/>
      <c r="B105" s="14"/>
      <c r="C105" s="73" t="s">
        <v>927</v>
      </c>
      <c r="D105" s="78" t="s">
        <v>86</v>
      </c>
      <c r="E105" s="13">
        <v>44504</v>
      </c>
      <c r="F105" s="76" t="s">
        <v>554</v>
      </c>
      <c r="G105" s="13">
        <v>44505</v>
      </c>
      <c r="H105" s="77" t="s">
        <v>555</v>
      </c>
      <c r="I105" s="16">
        <v>105</v>
      </c>
      <c r="J105" s="16">
        <v>10</v>
      </c>
      <c r="K105" s="16">
        <v>10</v>
      </c>
      <c r="L105" s="16">
        <v>1</v>
      </c>
      <c r="M105" s="81">
        <v>2.625</v>
      </c>
      <c r="N105" s="95">
        <v>2.625</v>
      </c>
      <c r="O105" s="64">
        <v>2530</v>
      </c>
      <c r="P105" s="65">
        <f>Table22457891011234567891011[[#This Row],[PEMBULATAN]]*O105</f>
        <v>6641.25</v>
      </c>
    </row>
    <row r="106" spans="1:16" ht="26.25" customHeight="1" x14ac:dyDescent="0.2">
      <c r="A106" s="14"/>
      <c r="B106" s="14"/>
      <c r="C106" s="73" t="s">
        <v>928</v>
      </c>
      <c r="D106" s="78" t="s">
        <v>86</v>
      </c>
      <c r="E106" s="13">
        <v>44504</v>
      </c>
      <c r="F106" s="76" t="s">
        <v>554</v>
      </c>
      <c r="G106" s="13">
        <v>44505</v>
      </c>
      <c r="H106" s="77" t="s">
        <v>555</v>
      </c>
      <c r="I106" s="16">
        <v>76</v>
      </c>
      <c r="J106" s="16">
        <v>30</v>
      </c>
      <c r="K106" s="16">
        <v>12</v>
      </c>
      <c r="L106" s="16">
        <v>6</v>
      </c>
      <c r="M106" s="81">
        <v>6.84</v>
      </c>
      <c r="N106" s="95">
        <v>6.84</v>
      </c>
      <c r="O106" s="64">
        <v>2530</v>
      </c>
      <c r="P106" s="65">
        <f>Table22457891011234567891011[[#This Row],[PEMBULATAN]]*O106</f>
        <v>17305.2</v>
      </c>
    </row>
    <row r="107" spans="1:16" ht="26.25" customHeight="1" x14ac:dyDescent="0.2">
      <c r="A107" s="14"/>
      <c r="B107" s="14"/>
      <c r="C107" s="73" t="s">
        <v>929</v>
      </c>
      <c r="D107" s="78" t="s">
        <v>86</v>
      </c>
      <c r="E107" s="13">
        <v>44504</v>
      </c>
      <c r="F107" s="76" t="s">
        <v>554</v>
      </c>
      <c r="G107" s="13">
        <v>44505</v>
      </c>
      <c r="H107" s="77" t="s">
        <v>555</v>
      </c>
      <c r="I107" s="16">
        <v>45</v>
      </c>
      <c r="J107" s="16">
        <v>30</v>
      </c>
      <c r="K107" s="16">
        <v>22</v>
      </c>
      <c r="L107" s="16">
        <v>5</v>
      </c>
      <c r="M107" s="81">
        <v>7.4249999999999998</v>
      </c>
      <c r="N107" s="95">
        <v>8</v>
      </c>
      <c r="O107" s="64">
        <v>2530</v>
      </c>
      <c r="P107" s="65">
        <f>Table22457891011234567891011[[#This Row],[PEMBULATAN]]*O107</f>
        <v>20240</v>
      </c>
    </row>
    <row r="108" spans="1:16" ht="26.25" customHeight="1" x14ac:dyDescent="0.2">
      <c r="A108" s="14"/>
      <c r="B108" s="14"/>
      <c r="C108" s="73" t="s">
        <v>930</v>
      </c>
      <c r="D108" s="78" t="s">
        <v>86</v>
      </c>
      <c r="E108" s="13">
        <v>44504</v>
      </c>
      <c r="F108" s="76" t="s">
        <v>554</v>
      </c>
      <c r="G108" s="13">
        <v>44505</v>
      </c>
      <c r="H108" s="77" t="s">
        <v>555</v>
      </c>
      <c r="I108" s="16">
        <v>99</v>
      </c>
      <c r="J108" s="16">
        <v>76</v>
      </c>
      <c r="K108" s="16">
        <v>25</v>
      </c>
      <c r="L108" s="16">
        <v>15</v>
      </c>
      <c r="M108" s="81">
        <v>47.024999999999999</v>
      </c>
      <c r="N108" s="95">
        <v>47.024999999999999</v>
      </c>
      <c r="O108" s="64">
        <v>2530</v>
      </c>
      <c r="P108" s="65">
        <f>Table22457891011234567891011[[#This Row],[PEMBULATAN]]*O108</f>
        <v>118973.25</v>
      </c>
    </row>
    <row r="109" spans="1:16" ht="26.25" customHeight="1" x14ac:dyDescent="0.2">
      <c r="A109" s="14"/>
      <c r="B109" s="14"/>
      <c r="C109" s="73" t="s">
        <v>931</v>
      </c>
      <c r="D109" s="78" t="s">
        <v>86</v>
      </c>
      <c r="E109" s="13">
        <v>44504</v>
      </c>
      <c r="F109" s="76" t="s">
        <v>554</v>
      </c>
      <c r="G109" s="13">
        <v>44505</v>
      </c>
      <c r="H109" s="77" t="s">
        <v>555</v>
      </c>
      <c r="I109" s="16">
        <v>105</v>
      </c>
      <c r="J109" s="16">
        <v>28</v>
      </c>
      <c r="K109" s="16">
        <v>9</v>
      </c>
      <c r="L109" s="16">
        <v>2</v>
      </c>
      <c r="M109" s="81">
        <v>6.6150000000000002</v>
      </c>
      <c r="N109" s="95">
        <v>6.6150000000000002</v>
      </c>
      <c r="O109" s="64">
        <v>2530</v>
      </c>
      <c r="P109" s="65">
        <f>Table22457891011234567891011[[#This Row],[PEMBULATAN]]*O109</f>
        <v>16735.95</v>
      </c>
    </row>
    <row r="110" spans="1:16" ht="26.25" customHeight="1" x14ac:dyDescent="0.2">
      <c r="A110" s="14"/>
      <c r="B110" s="14"/>
      <c r="C110" s="73" t="s">
        <v>932</v>
      </c>
      <c r="D110" s="78" t="s">
        <v>86</v>
      </c>
      <c r="E110" s="13">
        <v>44504</v>
      </c>
      <c r="F110" s="76" t="s">
        <v>554</v>
      </c>
      <c r="G110" s="13">
        <v>44505</v>
      </c>
      <c r="H110" s="77" t="s">
        <v>555</v>
      </c>
      <c r="I110" s="16">
        <v>43</v>
      </c>
      <c r="J110" s="16">
        <v>40</v>
      </c>
      <c r="K110" s="16">
        <v>20</v>
      </c>
      <c r="L110" s="16">
        <v>11</v>
      </c>
      <c r="M110" s="81">
        <v>8.6</v>
      </c>
      <c r="N110" s="95">
        <v>11</v>
      </c>
      <c r="O110" s="64">
        <v>2530</v>
      </c>
      <c r="P110" s="65">
        <f>Table22457891011234567891011[[#This Row],[PEMBULATAN]]*O110</f>
        <v>27830</v>
      </c>
    </row>
    <row r="111" spans="1:16" ht="26.25" customHeight="1" x14ac:dyDescent="0.2">
      <c r="A111" s="14"/>
      <c r="B111" s="14"/>
      <c r="C111" s="73" t="s">
        <v>933</v>
      </c>
      <c r="D111" s="78" t="s">
        <v>86</v>
      </c>
      <c r="E111" s="13">
        <v>44504</v>
      </c>
      <c r="F111" s="76" t="s">
        <v>554</v>
      </c>
      <c r="G111" s="13">
        <v>44505</v>
      </c>
      <c r="H111" s="77" t="s">
        <v>555</v>
      </c>
      <c r="I111" s="16">
        <v>100</v>
      </c>
      <c r="J111" s="16">
        <v>58</v>
      </c>
      <c r="K111" s="16">
        <v>32</v>
      </c>
      <c r="L111" s="16">
        <v>21</v>
      </c>
      <c r="M111" s="81">
        <v>46.4</v>
      </c>
      <c r="N111" s="95">
        <v>47</v>
      </c>
      <c r="O111" s="64">
        <v>2530</v>
      </c>
      <c r="P111" s="65">
        <f>Table22457891011234567891011[[#This Row],[PEMBULATAN]]*O111</f>
        <v>118910</v>
      </c>
    </row>
    <row r="112" spans="1:16" ht="26.25" customHeight="1" x14ac:dyDescent="0.2">
      <c r="A112" s="14"/>
      <c r="B112" s="14"/>
      <c r="C112" s="73" t="s">
        <v>934</v>
      </c>
      <c r="D112" s="78" t="s">
        <v>86</v>
      </c>
      <c r="E112" s="13">
        <v>44504</v>
      </c>
      <c r="F112" s="76" t="s">
        <v>554</v>
      </c>
      <c r="G112" s="13">
        <v>44505</v>
      </c>
      <c r="H112" s="77" t="s">
        <v>555</v>
      </c>
      <c r="I112" s="16">
        <v>38</v>
      </c>
      <c r="J112" s="16">
        <v>25</v>
      </c>
      <c r="K112" s="16">
        <v>12</v>
      </c>
      <c r="L112" s="16">
        <v>7</v>
      </c>
      <c r="M112" s="81">
        <v>2.85</v>
      </c>
      <c r="N112" s="95">
        <v>7</v>
      </c>
      <c r="O112" s="64">
        <v>2530</v>
      </c>
      <c r="P112" s="65">
        <f>Table22457891011234567891011[[#This Row],[PEMBULATAN]]*O112</f>
        <v>17710</v>
      </c>
    </row>
    <row r="113" spans="1:16" ht="26.25" customHeight="1" x14ac:dyDescent="0.2">
      <c r="A113" s="14"/>
      <c r="B113" s="14"/>
      <c r="C113" s="73" t="s">
        <v>935</v>
      </c>
      <c r="D113" s="78" t="s">
        <v>86</v>
      </c>
      <c r="E113" s="13">
        <v>44504</v>
      </c>
      <c r="F113" s="76" t="s">
        <v>554</v>
      </c>
      <c r="G113" s="13">
        <v>44505</v>
      </c>
      <c r="H113" s="77" t="s">
        <v>555</v>
      </c>
      <c r="I113" s="16">
        <v>80</v>
      </c>
      <c r="J113" s="16">
        <v>17</v>
      </c>
      <c r="K113" s="16">
        <v>22</v>
      </c>
      <c r="L113" s="16">
        <v>3</v>
      </c>
      <c r="M113" s="81">
        <v>7.48</v>
      </c>
      <c r="N113" s="95">
        <v>8</v>
      </c>
      <c r="O113" s="64">
        <v>2530</v>
      </c>
      <c r="P113" s="65">
        <f>Table22457891011234567891011[[#This Row],[PEMBULATAN]]*O113</f>
        <v>20240</v>
      </c>
    </row>
    <row r="114" spans="1:16" ht="26.25" customHeight="1" x14ac:dyDescent="0.2">
      <c r="A114" s="14"/>
      <c r="B114" s="14"/>
      <c r="C114" s="73" t="s">
        <v>936</v>
      </c>
      <c r="D114" s="78" t="s">
        <v>86</v>
      </c>
      <c r="E114" s="13">
        <v>44504</v>
      </c>
      <c r="F114" s="76" t="s">
        <v>554</v>
      </c>
      <c r="G114" s="13">
        <v>44505</v>
      </c>
      <c r="H114" s="77" t="s">
        <v>555</v>
      </c>
      <c r="I114" s="16">
        <v>92</v>
      </c>
      <c r="J114" s="16">
        <v>60</v>
      </c>
      <c r="K114" s="16">
        <v>34</v>
      </c>
      <c r="L114" s="16">
        <v>6</v>
      </c>
      <c r="M114" s="81">
        <v>46.92</v>
      </c>
      <c r="N114" s="95">
        <v>46.92</v>
      </c>
      <c r="O114" s="64">
        <v>2530</v>
      </c>
      <c r="P114" s="65">
        <f>Table22457891011234567891011[[#This Row],[PEMBULATAN]]*O114</f>
        <v>118707.6</v>
      </c>
    </row>
    <row r="115" spans="1:16" ht="26.25" customHeight="1" x14ac:dyDescent="0.2">
      <c r="A115" s="14"/>
      <c r="B115" s="14"/>
      <c r="C115" s="73" t="s">
        <v>937</v>
      </c>
      <c r="D115" s="78" t="s">
        <v>86</v>
      </c>
      <c r="E115" s="13">
        <v>44504</v>
      </c>
      <c r="F115" s="76" t="s">
        <v>554</v>
      </c>
      <c r="G115" s="13">
        <v>44505</v>
      </c>
      <c r="H115" s="77" t="s">
        <v>555</v>
      </c>
      <c r="I115" s="16">
        <v>60</v>
      </c>
      <c r="J115" s="16">
        <v>55</v>
      </c>
      <c r="K115" s="16">
        <v>44</v>
      </c>
      <c r="L115" s="16">
        <v>12</v>
      </c>
      <c r="M115" s="81">
        <v>36.299999999999997</v>
      </c>
      <c r="N115" s="95">
        <v>37</v>
      </c>
      <c r="O115" s="64">
        <v>2530</v>
      </c>
      <c r="P115" s="65">
        <f>Table22457891011234567891011[[#This Row],[PEMBULATAN]]*O115</f>
        <v>93610</v>
      </c>
    </row>
    <row r="116" spans="1:16" ht="26.25" customHeight="1" x14ac:dyDescent="0.2">
      <c r="A116" s="14"/>
      <c r="B116" s="14"/>
      <c r="C116" s="73" t="s">
        <v>938</v>
      </c>
      <c r="D116" s="78" t="s">
        <v>86</v>
      </c>
      <c r="E116" s="13">
        <v>44504</v>
      </c>
      <c r="F116" s="76" t="s">
        <v>554</v>
      </c>
      <c r="G116" s="13">
        <v>44505</v>
      </c>
      <c r="H116" s="77" t="s">
        <v>555</v>
      </c>
      <c r="I116" s="16">
        <v>50</v>
      </c>
      <c r="J116" s="16">
        <v>33</v>
      </c>
      <c r="K116" s="16">
        <v>22</v>
      </c>
      <c r="L116" s="16">
        <v>9</v>
      </c>
      <c r="M116" s="81">
        <v>9.0749999999999993</v>
      </c>
      <c r="N116" s="95">
        <v>9.0749999999999993</v>
      </c>
      <c r="O116" s="64">
        <v>2530</v>
      </c>
      <c r="P116" s="65">
        <f>Table22457891011234567891011[[#This Row],[PEMBULATAN]]*O116</f>
        <v>22959.75</v>
      </c>
    </row>
    <row r="117" spans="1:16" ht="26.25" customHeight="1" x14ac:dyDescent="0.2">
      <c r="A117" s="14"/>
      <c r="B117" s="14"/>
      <c r="C117" s="73" t="s">
        <v>939</v>
      </c>
      <c r="D117" s="78" t="s">
        <v>86</v>
      </c>
      <c r="E117" s="13">
        <v>44504</v>
      </c>
      <c r="F117" s="76" t="s">
        <v>554</v>
      </c>
      <c r="G117" s="13">
        <v>44505</v>
      </c>
      <c r="H117" s="77" t="s">
        <v>555</v>
      </c>
      <c r="I117" s="16">
        <v>57</v>
      </c>
      <c r="J117" s="16">
        <v>46</v>
      </c>
      <c r="K117" s="16">
        <v>21</v>
      </c>
      <c r="L117" s="16">
        <v>5</v>
      </c>
      <c r="M117" s="81">
        <v>13.765499999999999</v>
      </c>
      <c r="N117" s="95">
        <v>13.765499999999999</v>
      </c>
      <c r="O117" s="64">
        <v>2530</v>
      </c>
      <c r="P117" s="65">
        <f>Table22457891011234567891011[[#This Row],[PEMBULATAN]]*O117</f>
        <v>34826.714999999997</v>
      </c>
    </row>
    <row r="118" spans="1:16" ht="26.25" customHeight="1" x14ac:dyDescent="0.2">
      <c r="A118" s="14"/>
      <c r="B118" s="14"/>
      <c r="C118" s="73" t="s">
        <v>940</v>
      </c>
      <c r="D118" s="78" t="s">
        <v>86</v>
      </c>
      <c r="E118" s="13">
        <v>44504</v>
      </c>
      <c r="F118" s="76" t="s">
        <v>554</v>
      </c>
      <c r="G118" s="13">
        <v>44505</v>
      </c>
      <c r="H118" s="77" t="s">
        <v>555</v>
      </c>
      <c r="I118" s="16">
        <v>47</v>
      </c>
      <c r="J118" s="16">
        <v>38</v>
      </c>
      <c r="K118" s="16">
        <v>19</v>
      </c>
      <c r="L118" s="16">
        <v>1</v>
      </c>
      <c r="M118" s="81">
        <v>8.4834999999999994</v>
      </c>
      <c r="N118" s="95">
        <v>9</v>
      </c>
      <c r="O118" s="64">
        <v>2530</v>
      </c>
      <c r="P118" s="65">
        <f>Table22457891011234567891011[[#This Row],[PEMBULATAN]]*O118</f>
        <v>22770</v>
      </c>
    </row>
    <row r="119" spans="1:16" ht="26.25" customHeight="1" x14ac:dyDescent="0.2">
      <c r="A119" s="14"/>
      <c r="B119" s="14"/>
      <c r="C119" s="73" t="s">
        <v>941</v>
      </c>
      <c r="D119" s="78" t="s">
        <v>86</v>
      </c>
      <c r="E119" s="13">
        <v>44504</v>
      </c>
      <c r="F119" s="76" t="s">
        <v>554</v>
      </c>
      <c r="G119" s="13">
        <v>44505</v>
      </c>
      <c r="H119" s="77" t="s">
        <v>555</v>
      </c>
      <c r="I119" s="16">
        <v>39</v>
      </c>
      <c r="J119" s="16">
        <v>35</v>
      </c>
      <c r="K119" s="16">
        <v>22</v>
      </c>
      <c r="L119" s="16">
        <v>6</v>
      </c>
      <c r="M119" s="81">
        <v>7.5075000000000003</v>
      </c>
      <c r="N119" s="95">
        <v>7.5075000000000003</v>
      </c>
      <c r="O119" s="64">
        <v>2530</v>
      </c>
      <c r="P119" s="65">
        <f>Table22457891011234567891011[[#This Row],[PEMBULATAN]]*O119</f>
        <v>18993.975000000002</v>
      </c>
    </row>
    <row r="120" spans="1:16" ht="26.25" customHeight="1" x14ac:dyDescent="0.2">
      <c r="A120" s="14"/>
      <c r="B120" s="14"/>
      <c r="C120" s="73" t="s">
        <v>942</v>
      </c>
      <c r="D120" s="78" t="s">
        <v>86</v>
      </c>
      <c r="E120" s="13">
        <v>44504</v>
      </c>
      <c r="F120" s="76" t="s">
        <v>554</v>
      </c>
      <c r="G120" s="13">
        <v>44505</v>
      </c>
      <c r="H120" s="77" t="s">
        <v>555</v>
      </c>
      <c r="I120" s="16">
        <v>87</v>
      </c>
      <c r="J120" s="16">
        <v>65</v>
      </c>
      <c r="K120" s="16">
        <v>34</v>
      </c>
      <c r="L120" s="16">
        <v>8</v>
      </c>
      <c r="M120" s="81">
        <v>48.067500000000003</v>
      </c>
      <c r="N120" s="95">
        <v>48.067500000000003</v>
      </c>
      <c r="O120" s="64">
        <v>2530</v>
      </c>
      <c r="P120" s="65">
        <f>Table22457891011234567891011[[#This Row],[PEMBULATAN]]*O120</f>
        <v>121610.77500000001</v>
      </c>
    </row>
    <row r="121" spans="1:16" ht="26.25" customHeight="1" x14ac:dyDescent="0.2">
      <c r="A121" s="14"/>
      <c r="B121" s="14"/>
      <c r="C121" s="73" t="s">
        <v>943</v>
      </c>
      <c r="D121" s="78" t="s">
        <v>86</v>
      </c>
      <c r="E121" s="13">
        <v>44504</v>
      </c>
      <c r="F121" s="76" t="s">
        <v>554</v>
      </c>
      <c r="G121" s="13">
        <v>44505</v>
      </c>
      <c r="H121" s="77" t="s">
        <v>555</v>
      </c>
      <c r="I121" s="16">
        <v>76</v>
      </c>
      <c r="J121" s="16">
        <v>45</v>
      </c>
      <c r="K121" s="16">
        <v>21</v>
      </c>
      <c r="L121" s="16">
        <v>9</v>
      </c>
      <c r="M121" s="81">
        <v>17.954999999999998</v>
      </c>
      <c r="N121" s="95">
        <v>17.954999999999998</v>
      </c>
      <c r="O121" s="64">
        <v>2530</v>
      </c>
      <c r="P121" s="65">
        <f>Table22457891011234567891011[[#This Row],[PEMBULATAN]]*O121</f>
        <v>45426.149999999994</v>
      </c>
    </row>
    <row r="122" spans="1:16" ht="26.25" customHeight="1" x14ac:dyDescent="0.2">
      <c r="A122" s="14"/>
      <c r="B122" s="14"/>
      <c r="C122" s="73" t="s">
        <v>944</v>
      </c>
      <c r="D122" s="78" t="s">
        <v>86</v>
      </c>
      <c r="E122" s="13">
        <v>44504</v>
      </c>
      <c r="F122" s="76" t="s">
        <v>554</v>
      </c>
      <c r="G122" s="13">
        <v>44505</v>
      </c>
      <c r="H122" s="77" t="s">
        <v>555</v>
      </c>
      <c r="I122" s="16">
        <v>79</v>
      </c>
      <c r="J122" s="16">
        <v>64</v>
      </c>
      <c r="K122" s="16">
        <v>22</v>
      </c>
      <c r="L122" s="16">
        <v>3</v>
      </c>
      <c r="M122" s="81">
        <v>27.808</v>
      </c>
      <c r="N122" s="95">
        <v>27.808</v>
      </c>
      <c r="O122" s="64">
        <v>2530</v>
      </c>
      <c r="P122" s="65">
        <f>Table22457891011234567891011[[#This Row],[PEMBULATAN]]*O122</f>
        <v>70354.240000000005</v>
      </c>
    </row>
    <row r="123" spans="1:16" ht="26.25" customHeight="1" x14ac:dyDescent="0.2">
      <c r="A123" s="14"/>
      <c r="B123" s="14"/>
      <c r="C123" s="73" t="s">
        <v>945</v>
      </c>
      <c r="D123" s="78" t="s">
        <v>86</v>
      </c>
      <c r="E123" s="13">
        <v>44504</v>
      </c>
      <c r="F123" s="76" t="s">
        <v>554</v>
      </c>
      <c r="G123" s="13">
        <v>44505</v>
      </c>
      <c r="H123" s="77" t="s">
        <v>555</v>
      </c>
      <c r="I123" s="16">
        <v>97</v>
      </c>
      <c r="J123" s="16">
        <v>65</v>
      </c>
      <c r="K123" s="16">
        <v>28</v>
      </c>
      <c r="L123" s="16">
        <v>8</v>
      </c>
      <c r="M123" s="81">
        <v>44.134999999999998</v>
      </c>
      <c r="N123" s="95">
        <v>44.134999999999998</v>
      </c>
      <c r="O123" s="64">
        <v>2530</v>
      </c>
      <c r="P123" s="65">
        <f>Table22457891011234567891011[[#This Row],[PEMBULATAN]]*O123</f>
        <v>111661.54999999999</v>
      </c>
    </row>
    <row r="124" spans="1:16" ht="26.25" customHeight="1" x14ac:dyDescent="0.2">
      <c r="A124" s="14"/>
      <c r="B124" s="14"/>
      <c r="C124" s="73" t="s">
        <v>946</v>
      </c>
      <c r="D124" s="78" t="s">
        <v>86</v>
      </c>
      <c r="E124" s="13">
        <v>44504</v>
      </c>
      <c r="F124" s="76" t="s">
        <v>554</v>
      </c>
      <c r="G124" s="13">
        <v>44505</v>
      </c>
      <c r="H124" s="77" t="s">
        <v>555</v>
      </c>
      <c r="I124" s="16">
        <v>60</v>
      </c>
      <c r="J124" s="16">
        <v>46</v>
      </c>
      <c r="K124" s="16">
        <v>22</v>
      </c>
      <c r="L124" s="16">
        <v>6</v>
      </c>
      <c r="M124" s="81">
        <v>15.18</v>
      </c>
      <c r="N124" s="95">
        <v>15.18</v>
      </c>
      <c r="O124" s="64">
        <v>2530</v>
      </c>
      <c r="P124" s="65">
        <f>Table22457891011234567891011[[#This Row],[PEMBULATAN]]*O124</f>
        <v>38405.4</v>
      </c>
    </row>
    <row r="125" spans="1:16" ht="26.25" customHeight="1" x14ac:dyDescent="0.2">
      <c r="A125" s="14"/>
      <c r="B125" s="14"/>
      <c r="C125" s="73" t="s">
        <v>947</v>
      </c>
      <c r="D125" s="78" t="s">
        <v>86</v>
      </c>
      <c r="E125" s="13">
        <v>44504</v>
      </c>
      <c r="F125" s="76" t="s">
        <v>554</v>
      </c>
      <c r="G125" s="13">
        <v>44505</v>
      </c>
      <c r="H125" s="77" t="s">
        <v>555</v>
      </c>
      <c r="I125" s="16">
        <v>87</v>
      </c>
      <c r="J125" s="16">
        <v>45</v>
      </c>
      <c r="K125" s="16">
        <v>22</v>
      </c>
      <c r="L125" s="16">
        <v>4</v>
      </c>
      <c r="M125" s="81">
        <v>21.532499999999999</v>
      </c>
      <c r="N125" s="95">
        <v>21.532499999999999</v>
      </c>
      <c r="O125" s="64">
        <v>2530</v>
      </c>
      <c r="P125" s="65">
        <f>Table22457891011234567891011[[#This Row],[PEMBULATAN]]*O125</f>
        <v>54477.224999999999</v>
      </c>
    </row>
    <row r="126" spans="1:16" ht="26.25" customHeight="1" x14ac:dyDescent="0.2">
      <c r="A126" s="14"/>
      <c r="B126" s="14"/>
      <c r="C126" s="73" t="s">
        <v>948</v>
      </c>
      <c r="D126" s="78" t="s">
        <v>86</v>
      </c>
      <c r="E126" s="13">
        <v>44504</v>
      </c>
      <c r="F126" s="76" t="s">
        <v>554</v>
      </c>
      <c r="G126" s="13">
        <v>44505</v>
      </c>
      <c r="H126" s="77" t="s">
        <v>555</v>
      </c>
      <c r="I126" s="16">
        <v>52</v>
      </c>
      <c r="J126" s="16">
        <v>38</v>
      </c>
      <c r="K126" s="16">
        <v>21</v>
      </c>
      <c r="L126" s="16">
        <v>2</v>
      </c>
      <c r="M126" s="81">
        <v>10.374000000000001</v>
      </c>
      <c r="N126" s="95">
        <v>11</v>
      </c>
      <c r="O126" s="64">
        <v>2530</v>
      </c>
      <c r="P126" s="65">
        <f>Table22457891011234567891011[[#This Row],[PEMBULATAN]]*O126</f>
        <v>27830</v>
      </c>
    </row>
    <row r="127" spans="1:16" ht="26.25" customHeight="1" x14ac:dyDescent="0.2">
      <c r="A127" s="14"/>
      <c r="B127" s="14"/>
      <c r="C127" s="73" t="s">
        <v>949</v>
      </c>
      <c r="D127" s="78" t="s">
        <v>86</v>
      </c>
      <c r="E127" s="13">
        <v>44504</v>
      </c>
      <c r="F127" s="76" t="s">
        <v>554</v>
      </c>
      <c r="G127" s="13">
        <v>44505</v>
      </c>
      <c r="H127" s="77" t="s">
        <v>555</v>
      </c>
      <c r="I127" s="16">
        <v>80</v>
      </c>
      <c r="J127" s="16">
        <v>66</v>
      </c>
      <c r="K127" s="16">
        <v>22</v>
      </c>
      <c r="L127" s="16">
        <v>10</v>
      </c>
      <c r="M127" s="81">
        <v>29.04</v>
      </c>
      <c r="N127" s="95">
        <v>29.04</v>
      </c>
      <c r="O127" s="64">
        <v>2530</v>
      </c>
      <c r="P127" s="65">
        <f>Table22457891011234567891011[[#This Row],[PEMBULATAN]]*O127</f>
        <v>73471.199999999997</v>
      </c>
    </row>
    <row r="128" spans="1:16" ht="26.25" customHeight="1" x14ac:dyDescent="0.2">
      <c r="A128" s="14"/>
      <c r="B128" s="14"/>
      <c r="C128" s="73" t="s">
        <v>950</v>
      </c>
      <c r="D128" s="78" t="s">
        <v>86</v>
      </c>
      <c r="E128" s="13">
        <v>44504</v>
      </c>
      <c r="F128" s="76" t="s">
        <v>554</v>
      </c>
      <c r="G128" s="13">
        <v>44505</v>
      </c>
      <c r="H128" s="77" t="s">
        <v>555</v>
      </c>
      <c r="I128" s="16">
        <v>102</v>
      </c>
      <c r="J128" s="16">
        <v>67</v>
      </c>
      <c r="K128" s="16">
        <v>14</v>
      </c>
      <c r="L128" s="16">
        <v>24</v>
      </c>
      <c r="M128" s="81">
        <v>23.919</v>
      </c>
      <c r="N128" s="95">
        <v>24</v>
      </c>
      <c r="O128" s="64">
        <v>2530</v>
      </c>
      <c r="P128" s="65">
        <f>Table22457891011234567891011[[#This Row],[PEMBULATAN]]*O128</f>
        <v>60720</v>
      </c>
    </row>
    <row r="129" spans="1:16" ht="26.25" customHeight="1" x14ac:dyDescent="0.2">
      <c r="A129" s="14"/>
      <c r="B129" s="14"/>
      <c r="C129" s="73" t="s">
        <v>951</v>
      </c>
      <c r="D129" s="78" t="s">
        <v>86</v>
      </c>
      <c r="E129" s="13">
        <v>44504</v>
      </c>
      <c r="F129" s="76" t="s">
        <v>554</v>
      </c>
      <c r="G129" s="13">
        <v>44505</v>
      </c>
      <c r="H129" s="77" t="s">
        <v>555</v>
      </c>
      <c r="I129" s="16">
        <v>75</v>
      </c>
      <c r="J129" s="16">
        <v>33</v>
      </c>
      <c r="K129" s="16">
        <v>24</v>
      </c>
      <c r="L129" s="16">
        <v>9</v>
      </c>
      <c r="M129" s="81">
        <v>14.85</v>
      </c>
      <c r="N129" s="95">
        <v>14.85</v>
      </c>
      <c r="O129" s="64">
        <v>2530</v>
      </c>
      <c r="P129" s="65">
        <f>Table22457891011234567891011[[#This Row],[PEMBULATAN]]*O129</f>
        <v>37570.5</v>
      </c>
    </row>
    <row r="130" spans="1:16" ht="26.25" customHeight="1" x14ac:dyDescent="0.2">
      <c r="A130" s="14"/>
      <c r="B130" s="14"/>
      <c r="C130" s="73" t="s">
        <v>952</v>
      </c>
      <c r="D130" s="78" t="s">
        <v>86</v>
      </c>
      <c r="E130" s="13">
        <v>44504</v>
      </c>
      <c r="F130" s="76" t="s">
        <v>554</v>
      </c>
      <c r="G130" s="13">
        <v>44505</v>
      </c>
      <c r="H130" s="77" t="s">
        <v>555</v>
      </c>
      <c r="I130" s="16">
        <v>85</v>
      </c>
      <c r="J130" s="16">
        <v>46</v>
      </c>
      <c r="K130" s="16">
        <v>26</v>
      </c>
      <c r="L130" s="16">
        <v>14</v>
      </c>
      <c r="M130" s="81">
        <v>25.414999999999999</v>
      </c>
      <c r="N130" s="95">
        <v>26</v>
      </c>
      <c r="O130" s="64">
        <v>2530</v>
      </c>
      <c r="P130" s="65">
        <f>Table22457891011234567891011[[#This Row],[PEMBULATAN]]*O130</f>
        <v>65780</v>
      </c>
    </row>
    <row r="131" spans="1:16" ht="26.25" customHeight="1" x14ac:dyDescent="0.2">
      <c r="A131" s="14"/>
      <c r="B131" s="14"/>
      <c r="C131" s="73" t="s">
        <v>953</v>
      </c>
      <c r="D131" s="78" t="s">
        <v>86</v>
      </c>
      <c r="E131" s="13">
        <v>44504</v>
      </c>
      <c r="F131" s="76" t="s">
        <v>554</v>
      </c>
      <c r="G131" s="13">
        <v>44505</v>
      </c>
      <c r="H131" s="77" t="s">
        <v>555</v>
      </c>
      <c r="I131" s="16">
        <v>69</v>
      </c>
      <c r="J131" s="16">
        <v>54</v>
      </c>
      <c r="K131" s="16">
        <v>27</v>
      </c>
      <c r="L131" s="16">
        <v>11</v>
      </c>
      <c r="M131" s="81">
        <v>25.150500000000001</v>
      </c>
      <c r="N131" s="95">
        <v>25.150500000000001</v>
      </c>
      <c r="O131" s="64">
        <v>2530</v>
      </c>
      <c r="P131" s="65">
        <f>Table22457891011234567891011[[#This Row],[PEMBULATAN]]*O131</f>
        <v>63630.764999999999</v>
      </c>
    </row>
    <row r="132" spans="1:16" ht="26.25" customHeight="1" x14ac:dyDescent="0.2">
      <c r="A132" s="14"/>
      <c r="B132" s="14"/>
      <c r="C132" s="73" t="s">
        <v>954</v>
      </c>
      <c r="D132" s="78" t="s">
        <v>86</v>
      </c>
      <c r="E132" s="13">
        <v>44504</v>
      </c>
      <c r="F132" s="76" t="s">
        <v>554</v>
      </c>
      <c r="G132" s="13">
        <v>44505</v>
      </c>
      <c r="H132" s="77" t="s">
        <v>555</v>
      </c>
      <c r="I132" s="16">
        <v>133</v>
      </c>
      <c r="J132" s="16">
        <v>24</v>
      </c>
      <c r="K132" s="16">
        <v>15</v>
      </c>
      <c r="L132" s="16">
        <v>3</v>
      </c>
      <c r="M132" s="81">
        <v>11.97</v>
      </c>
      <c r="N132" s="95">
        <v>11.97</v>
      </c>
      <c r="O132" s="64">
        <v>2530</v>
      </c>
      <c r="P132" s="65">
        <f>Table22457891011234567891011[[#This Row],[PEMBULATAN]]*O132</f>
        <v>30284.100000000002</v>
      </c>
    </row>
    <row r="133" spans="1:16" ht="26.25" customHeight="1" x14ac:dyDescent="0.2">
      <c r="A133" s="14"/>
      <c r="B133" s="14"/>
      <c r="C133" s="73" t="s">
        <v>955</v>
      </c>
      <c r="D133" s="78" t="s">
        <v>86</v>
      </c>
      <c r="E133" s="13">
        <v>44504</v>
      </c>
      <c r="F133" s="76" t="s">
        <v>554</v>
      </c>
      <c r="G133" s="13">
        <v>44505</v>
      </c>
      <c r="H133" s="77" t="s">
        <v>555</v>
      </c>
      <c r="I133" s="16">
        <v>90</v>
      </c>
      <c r="J133" s="16">
        <v>67</v>
      </c>
      <c r="K133" s="16">
        <v>34</v>
      </c>
      <c r="L133" s="16">
        <v>9</v>
      </c>
      <c r="M133" s="81">
        <v>51.255000000000003</v>
      </c>
      <c r="N133" s="95">
        <v>51.255000000000003</v>
      </c>
      <c r="O133" s="64">
        <v>2530</v>
      </c>
      <c r="P133" s="65">
        <f>Table22457891011234567891011[[#This Row],[PEMBULATAN]]*O133</f>
        <v>129675.15000000001</v>
      </c>
    </row>
    <row r="134" spans="1:16" ht="26.25" customHeight="1" x14ac:dyDescent="0.2">
      <c r="A134" s="14"/>
      <c r="B134" s="14"/>
      <c r="C134" s="73" t="s">
        <v>956</v>
      </c>
      <c r="D134" s="78" t="s">
        <v>86</v>
      </c>
      <c r="E134" s="13">
        <v>44504</v>
      </c>
      <c r="F134" s="76" t="s">
        <v>554</v>
      </c>
      <c r="G134" s="13">
        <v>44505</v>
      </c>
      <c r="H134" s="77" t="s">
        <v>555</v>
      </c>
      <c r="I134" s="16">
        <v>88</v>
      </c>
      <c r="J134" s="16">
        <v>55</v>
      </c>
      <c r="K134" s="16">
        <v>10</v>
      </c>
      <c r="L134" s="16">
        <v>1</v>
      </c>
      <c r="M134" s="81">
        <v>12.1</v>
      </c>
      <c r="N134" s="95">
        <v>12.1</v>
      </c>
      <c r="O134" s="64">
        <v>2530</v>
      </c>
      <c r="P134" s="65">
        <f>Table22457891011234567891011[[#This Row],[PEMBULATAN]]*O134</f>
        <v>30613</v>
      </c>
    </row>
    <row r="135" spans="1:16" ht="26.25" customHeight="1" x14ac:dyDescent="0.2">
      <c r="A135" s="14"/>
      <c r="B135" s="14"/>
      <c r="C135" s="73" t="s">
        <v>957</v>
      </c>
      <c r="D135" s="78" t="s">
        <v>86</v>
      </c>
      <c r="E135" s="13">
        <v>44504</v>
      </c>
      <c r="F135" s="76" t="s">
        <v>554</v>
      </c>
      <c r="G135" s="13">
        <v>44505</v>
      </c>
      <c r="H135" s="77" t="s">
        <v>555</v>
      </c>
      <c r="I135" s="16">
        <v>86</v>
      </c>
      <c r="J135" s="16">
        <v>40</v>
      </c>
      <c r="K135" s="16">
        <v>46</v>
      </c>
      <c r="L135" s="16">
        <v>14</v>
      </c>
      <c r="M135" s="81">
        <v>39.56</v>
      </c>
      <c r="N135" s="95">
        <v>39.56</v>
      </c>
      <c r="O135" s="64">
        <v>2530</v>
      </c>
      <c r="P135" s="65">
        <f>Table22457891011234567891011[[#This Row],[PEMBULATAN]]*O135</f>
        <v>100086.8</v>
      </c>
    </row>
    <row r="136" spans="1:16" ht="26.25" customHeight="1" x14ac:dyDescent="0.2">
      <c r="A136" s="14"/>
      <c r="B136" s="14"/>
      <c r="C136" s="73" t="s">
        <v>958</v>
      </c>
      <c r="D136" s="78" t="s">
        <v>86</v>
      </c>
      <c r="E136" s="13">
        <v>44504</v>
      </c>
      <c r="F136" s="76" t="s">
        <v>554</v>
      </c>
      <c r="G136" s="13">
        <v>44505</v>
      </c>
      <c r="H136" s="77" t="s">
        <v>555</v>
      </c>
      <c r="I136" s="16">
        <v>95</v>
      </c>
      <c r="J136" s="16">
        <v>68</v>
      </c>
      <c r="K136" s="16">
        <v>38</v>
      </c>
      <c r="L136" s="16">
        <v>24</v>
      </c>
      <c r="M136" s="81">
        <v>61.37</v>
      </c>
      <c r="N136" s="95">
        <v>62</v>
      </c>
      <c r="O136" s="64">
        <v>2530</v>
      </c>
      <c r="P136" s="65">
        <f>Table22457891011234567891011[[#This Row],[PEMBULATAN]]*O136</f>
        <v>156860</v>
      </c>
    </row>
    <row r="137" spans="1:16" ht="26.25" customHeight="1" x14ac:dyDescent="0.2">
      <c r="A137" s="14"/>
      <c r="B137" s="14"/>
      <c r="C137" s="73" t="s">
        <v>959</v>
      </c>
      <c r="D137" s="78" t="s">
        <v>86</v>
      </c>
      <c r="E137" s="13">
        <v>44504</v>
      </c>
      <c r="F137" s="76" t="s">
        <v>554</v>
      </c>
      <c r="G137" s="13">
        <v>44505</v>
      </c>
      <c r="H137" s="77" t="s">
        <v>555</v>
      </c>
      <c r="I137" s="16">
        <v>100</v>
      </c>
      <c r="J137" s="16">
        <v>64</v>
      </c>
      <c r="K137" s="16">
        <v>33</v>
      </c>
      <c r="L137" s="16">
        <v>10</v>
      </c>
      <c r="M137" s="81">
        <v>52.8</v>
      </c>
      <c r="N137" s="95">
        <v>52.8</v>
      </c>
      <c r="O137" s="64">
        <v>2530</v>
      </c>
      <c r="P137" s="65">
        <f>Table22457891011234567891011[[#This Row],[PEMBULATAN]]*O137</f>
        <v>133584</v>
      </c>
    </row>
    <row r="138" spans="1:16" ht="26.25" customHeight="1" x14ac:dyDescent="0.2">
      <c r="A138" s="14"/>
      <c r="B138" s="14"/>
      <c r="C138" s="73" t="s">
        <v>960</v>
      </c>
      <c r="D138" s="78" t="s">
        <v>86</v>
      </c>
      <c r="E138" s="13">
        <v>44504</v>
      </c>
      <c r="F138" s="76" t="s">
        <v>554</v>
      </c>
      <c r="G138" s="13">
        <v>44505</v>
      </c>
      <c r="H138" s="77" t="s">
        <v>555</v>
      </c>
      <c r="I138" s="16">
        <v>57</v>
      </c>
      <c r="J138" s="16">
        <v>40</v>
      </c>
      <c r="K138" s="16">
        <v>12</v>
      </c>
      <c r="L138" s="16">
        <v>3</v>
      </c>
      <c r="M138" s="81">
        <v>6.84</v>
      </c>
      <c r="N138" s="95">
        <v>6.84</v>
      </c>
      <c r="O138" s="64">
        <v>2530</v>
      </c>
      <c r="P138" s="65">
        <f>Table22457891011234567891011[[#This Row],[PEMBULATAN]]*O138</f>
        <v>17305.2</v>
      </c>
    </row>
    <row r="139" spans="1:16" ht="26.25" customHeight="1" x14ac:dyDescent="0.2">
      <c r="A139" s="14"/>
      <c r="B139" s="14"/>
      <c r="C139" s="73" t="s">
        <v>961</v>
      </c>
      <c r="D139" s="78" t="s">
        <v>86</v>
      </c>
      <c r="E139" s="13">
        <v>44504</v>
      </c>
      <c r="F139" s="76" t="s">
        <v>554</v>
      </c>
      <c r="G139" s="13">
        <v>44505</v>
      </c>
      <c r="H139" s="77" t="s">
        <v>555</v>
      </c>
      <c r="I139" s="16">
        <v>60</v>
      </c>
      <c r="J139" s="16">
        <v>15</v>
      </c>
      <c r="K139" s="16">
        <v>10</v>
      </c>
      <c r="L139" s="16">
        <v>1</v>
      </c>
      <c r="M139" s="81">
        <v>2.25</v>
      </c>
      <c r="N139" s="95">
        <v>2.25</v>
      </c>
      <c r="O139" s="64">
        <v>2530</v>
      </c>
      <c r="P139" s="65">
        <f>Table22457891011234567891011[[#This Row],[PEMBULATAN]]*O139</f>
        <v>5692.5</v>
      </c>
    </row>
    <row r="140" spans="1:16" ht="26.25" customHeight="1" x14ac:dyDescent="0.2">
      <c r="A140" s="14"/>
      <c r="B140" s="14"/>
      <c r="C140" s="73" t="s">
        <v>962</v>
      </c>
      <c r="D140" s="78" t="s">
        <v>86</v>
      </c>
      <c r="E140" s="13">
        <v>44504</v>
      </c>
      <c r="F140" s="76" t="s">
        <v>554</v>
      </c>
      <c r="G140" s="13">
        <v>44505</v>
      </c>
      <c r="H140" s="77" t="s">
        <v>555</v>
      </c>
      <c r="I140" s="16">
        <v>44</v>
      </c>
      <c r="J140" s="16">
        <v>37</v>
      </c>
      <c r="K140" s="16">
        <v>17</v>
      </c>
      <c r="L140" s="16">
        <v>2</v>
      </c>
      <c r="M140" s="81">
        <v>6.9189999999999996</v>
      </c>
      <c r="N140" s="95">
        <v>6.9189999999999996</v>
      </c>
      <c r="O140" s="64">
        <v>2530</v>
      </c>
      <c r="P140" s="65">
        <f>Table22457891011234567891011[[#This Row],[PEMBULATAN]]*O140</f>
        <v>17505.07</v>
      </c>
    </row>
    <row r="141" spans="1:16" ht="26.25" customHeight="1" x14ac:dyDescent="0.2">
      <c r="A141" s="14"/>
      <c r="B141" s="14"/>
      <c r="C141" s="73" t="s">
        <v>963</v>
      </c>
      <c r="D141" s="78" t="s">
        <v>86</v>
      </c>
      <c r="E141" s="13">
        <v>44504</v>
      </c>
      <c r="F141" s="76" t="s">
        <v>554</v>
      </c>
      <c r="G141" s="13">
        <v>44505</v>
      </c>
      <c r="H141" s="77" t="s">
        <v>555</v>
      </c>
      <c r="I141" s="16">
        <v>107</v>
      </c>
      <c r="J141" s="16">
        <v>52</v>
      </c>
      <c r="K141" s="16">
        <v>43</v>
      </c>
      <c r="L141" s="16">
        <v>22</v>
      </c>
      <c r="M141" s="81">
        <v>59.813000000000002</v>
      </c>
      <c r="N141" s="95">
        <v>59.813000000000002</v>
      </c>
      <c r="O141" s="64">
        <v>2530</v>
      </c>
      <c r="P141" s="65">
        <f>Table22457891011234567891011[[#This Row],[PEMBULATAN]]*O141</f>
        <v>151326.89000000001</v>
      </c>
    </row>
    <row r="142" spans="1:16" ht="26.25" customHeight="1" x14ac:dyDescent="0.2">
      <c r="A142" s="14"/>
      <c r="B142" s="14"/>
      <c r="C142" s="73" t="s">
        <v>964</v>
      </c>
      <c r="D142" s="78" t="s">
        <v>86</v>
      </c>
      <c r="E142" s="13">
        <v>44504</v>
      </c>
      <c r="F142" s="76" t="s">
        <v>554</v>
      </c>
      <c r="G142" s="13">
        <v>44505</v>
      </c>
      <c r="H142" s="77" t="s">
        <v>555</v>
      </c>
      <c r="I142" s="16">
        <v>101</v>
      </c>
      <c r="J142" s="16">
        <v>40</v>
      </c>
      <c r="K142" s="16">
        <v>40</v>
      </c>
      <c r="L142" s="16">
        <v>20</v>
      </c>
      <c r="M142" s="81">
        <v>40.4</v>
      </c>
      <c r="N142" s="95">
        <v>41</v>
      </c>
      <c r="O142" s="64">
        <v>2530</v>
      </c>
      <c r="P142" s="65">
        <f>Table22457891011234567891011[[#This Row],[PEMBULATAN]]*O142</f>
        <v>103730</v>
      </c>
    </row>
    <row r="143" spans="1:16" ht="26.25" customHeight="1" x14ac:dyDescent="0.2">
      <c r="A143" s="14"/>
      <c r="B143" s="14"/>
      <c r="C143" s="73" t="s">
        <v>965</v>
      </c>
      <c r="D143" s="78" t="s">
        <v>86</v>
      </c>
      <c r="E143" s="13">
        <v>44504</v>
      </c>
      <c r="F143" s="76" t="s">
        <v>554</v>
      </c>
      <c r="G143" s="13">
        <v>44505</v>
      </c>
      <c r="H143" s="77" t="s">
        <v>555</v>
      </c>
      <c r="I143" s="16">
        <v>67</v>
      </c>
      <c r="J143" s="16">
        <v>50</v>
      </c>
      <c r="K143" s="16">
        <v>23</v>
      </c>
      <c r="L143" s="16">
        <v>11</v>
      </c>
      <c r="M143" s="81">
        <v>19.262499999999999</v>
      </c>
      <c r="N143" s="95">
        <v>19.262499999999999</v>
      </c>
      <c r="O143" s="64">
        <v>2530</v>
      </c>
      <c r="P143" s="65">
        <f>Table22457891011234567891011[[#This Row],[PEMBULATAN]]*O143</f>
        <v>48734.125</v>
      </c>
    </row>
    <row r="144" spans="1:16" ht="26.25" customHeight="1" x14ac:dyDescent="0.2">
      <c r="A144" s="14"/>
      <c r="B144" s="14"/>
      <c r="C144" s="73" t="s">
        <v>966</v>
      </c>
      <c r="D144" s="78" t="s">
        <v>86</v>
      </c>
      <c r="E144" s="13">
        <v>44504</v>
      </c>
      <c r="F144" s="76" t="s">
        <v>554</v>
      </c>
      <c r="G144" s="13">
        <v>44505</v>
      </c>
      <c r="H144" s="77" t="s">
        <v>555</v>
      </c>
      <c r="I144" s="16">
        <v>98</v>
      </c>
      <c r="J144" s="16">
        <v>61</v>
      </c>
      <c r="K144" s="16">
        <v>35</v>
      </c>
      <c r="L144" s="16">
        <v>10</v>
      </c>
      <c r="M144" s="81">
        <v>52.307499999999997</v>
      </c>
      <c r="N144" s="95">
        <v>53</v>
      </c>
      <c r="O144" s="64">
        <v>2530</v>
      </c>
      <c r="P144" s="65">
        <f>Table22457891011234567891011[[#This Row],[PEMBULATAN]]*O144</f>
        <v>134090</v>
      </c>
    </row>
    <row r="145" spans="1:16" ht="26.25" customHeight="1" x14ac:dyDescent="0.2">
      <c r="A145" s="14"/>
      <c r="B145" s="14"/>
      <c r="C145" s="73" t="s">
        <v>967</v>
      </c>
      <c r="D145" s="78" t="s">
        <v>86</v>
      </c>
      <c r="E145" s="13">
        <v>44504</v>
      </c>
      <c r="F145" s="76" t="s">
        <v>554</v>
      </c>
      <c r="G145" s="13">
        <v>44505</v>
      </c>
      <c r="H145" s="77" t="s">
        <v>555</v>
      </c>
      <c r="I145" s="16">
        <v>84</v>
      </c>
      <c r="J145" s="16">
        <v>65</v>
      </c>
      <c r="K145" s="16">
        <v>22</v>
      </c>
      <c r="L145" s="16">
        <v>13</v>
      </c>
      <c r="M145" s="81">
        <v>30.03</v>
      </c>
      <c r="N145" s="95">
        <v>30.03</v>
      </c>
      <c r="O145" s="64">
        <v>2530</v>
      </c>
      <c r="P145" s="65">
        <f>Table22457891011234567891011[[#This Row],[PEMBULATAN]]*O145</f>
        <v>75975.900000000009</v>
      </c>
    </row>
    <row r="146" spans="1:16" ht="26.25" customHeight="1" x14ac:dyDescent="0.2">
      <c r="A146" s="14"/>
      <c r="B146" s="14"/>
      <c r="C146" s="73" t="s">
        <v>968</v>
      </c>
      <c r="D146" s="78" t="s">
        <v>86</v>
      </c>
      <c r="E146" s="13">
        <v>44504</v>
      </c>
      <c r="F146" s="76" t="s">
        <v>554</v>
      </c>
      <c r="G146" s="13">
        <v>44505</v>
      </c>
      <c r="H146" s="77" t="s">
        <v>555</v>
      </c>
      <c r="I146" s="16">
        <v>98</v>
      </c>
      <c r="J146" s="16">
        <v>40</v>
      </c>
      <c r="K146" s="16">
        <v>23</v>
      </c>
      <c r="L146" s="16">
        <v>21</v>
      </c>
      <c r="M146" s="81">
        <v>22.54</v>
      </c>
      <c r="N146" s="95">
        <v>22.54</v>
      </c>
      <c r="O146" s="64">
        <v>2530</v>
      </c>
      <c r="P146" s="65">
        <f>Table22457891011234567891011[[#This Row],[PEMBULATAN]]*O146</f>
        <v>57026.2</v>
      </c>
    </row>
    <row r="147" spans="1:16" ht="26.25" customHeight="1" x14ac:dyDescent="0.2">
      <c r="A147" s="14"/>
      <c r="B147" s="14"/>
      <c r="C147" s="73" t="s">
        <v>969</v>
      </c>
      <c r="D147" s="78" t="s">
        <v>86</v>
      </c>
      <c r="E147" s="13">
        <v>44504</v>
      </c>
      <c r="F147" s="76" t="s">
        <v>554</v>
      </c>
      <c r="G147" s="13">
        <v>44505</v>
      </c>
      <c r="H147" s="77" t="s">
        <v>555</v>
      </c>
      <c r="I147" s="16">
        <v>96</v>
      </c>
      <c r="J147" s="16">
        <v>65</v>
      </c>
      <c r="K147" s="16">
        <v>32</v>
      </c>
      <c r="L147" s="16">
        <v>9</v>
      </c>
      <c r="M147" s="81">
        <v>49.92</v>
      </c>
      <c r="N147" s="95">
        <v>49.92</v>
      </c>
      <c r="O147" s="64">
        <v>2530</v>
      </c>
      <c r="P147" s="65">
        <f>Table22457891011234567891011[[#This Row],[PEMBULATAN]]*O147</f>
        <v>126297.60000000001</v>
      </c>
    </row>
    <row r="148" spans="1:16" ht="26.25" customHeight="1" x14ac:dyDescent="0.2">
      <c r="A148" s="14"/>
      <c r="B148" s="14"/>
      <c r="C148" s="73" t="s">
        <v>970</v>
      </c>
      <c r="D148" s="78" t="s">
        <v>86</v>
      </c>
      <c r="E148" s="13">
        <v>44504</v>
      </c>
      <c r="F148" s="76" t="s">
        <v>554</v>
      </c>
      <c r="G148" s="13">
        <v>44505</v>
      </c>
      <c r="H148" s="77" t="s">
        <v>555</v>
      </c>
      <c r="I148" s="16">
        <v>90</v>
      </c>
      <c r="J148" s="16">
        <v>56</v>
      </c>
      <c r="K148" s="16">
        <v>25</v>
      </c>
      <c r="L148" s="16">
        <v>7</v>
      </c>
      <c r="M148" s="81">
        <v>31.5</v>
      </c>
      <c r="N148" s="95">
        <v>31.5</v>
      </c>
      <c r="O148" s="64">
        <v>2530</v>
      </c>
      <c r="P148" s="65">
        <f>Table22457891011234567891011[[#This Row],[PEMBULATAN]]*O148</f>
        <v>79695</v>
      </c>
    </row>
    <row r="149" spans="1:16" ht="26.25" customHeight="1" x14ac:dyDescent="0.2">
      <c r="A149" s="14"/>
      <c r="B149" s="14"/>
      <c r="C149" s="73" t="s">
        <v>971</v>
      </c>
      <c r="D149" s="78" t="s">
        <v>86</v>
      </c>
      <c r="E149" s="13">
        <v>44504</v>
      </c>
      <c r="F149" s="76" t="s">
        <v>554</v>
      </c>
      <c r="G149" s="13">
        <v>44505</v>
      </c>
      <c r="H149" s="77" t="s">
        <v>555</v>
      </c>
      <c r="I149" s="16">
        <v>93</v>
      </c>
      <c r="J149" s="16">
        <v>65</v>
      </c>
      <c r="K149" s="16">
        <v>35</v>
      </c>
      <c r="L149" s="16">
        <v>17</v>
      </c>
      <c r="M149" s="81">
        <v>52.893749999999997</v>
      </c>
      <c r="N149" s="95">
        <v>52.893749999999997</v>
      </c>
      <c r="O149" s="64">
        <v>2530</v>
      </c>
      <c r="P149" s="65">
        <f>Table22457891011234567891011[[#This Row],[PEMBULATAN]]*O149</f>
        <v>133821.1875</v>
      </c>
    </row>
    <row r="150" spans="1:16" ht="26.25" customHeight="1" x14ac:dyDescent="0.2">
      <c r="A150" s="14"/>
      <c r="B150" s="14"/>
      <c r="C150" s="73" t="s">
        <v>972</v>
      </c>
      <c r="D150" s="78" t="s">
        <v>86</v>
      </c>
      <c r="E150" s="13">
        <v>44504</v>
      </c>
      <c r="F150" s="76" t="s">
        <v>554</v>
      </c>
      <c r="G150" s="13">
        <v>44505</v>
      </c>
      <c r="H150" s="77" t="s">
        <v>555</v>
      </c>
      <c r="I150" s="16">
        <v>210</v>
      </c>
      <c r="J150" s="16">
        <v>15</v>
      </c>
      <c r="K150" s="16">
        <v>15</v>
      </c>
      <c r="L150" s="16">
        <v>5</v>
      </c>
      <c r="M150" s="81">
        <v>11.8125</v>
      </c>
      <c r="N150" s="95">
        <v>11.8125</v>
      </c>
      <c r="O150" s="64">
        <v>2530</v>
      </c>
      <c r="P150" s="65">
        <f>Table22457891011234567891011[[#This Row],[PEMBULATAN]]*O150</f>
        <v>29885.625</v>
      </c>
    </row>
    <row r="151" spans="1:16" ht="26.25" customHeight="1" x14ac:dyDescent="0.2">
      <c r="A151" s="14"/>
      <c r="B151" s="14"/>
      <c r="C151" s="73" t="s">
        <v>973</v>
      </c>
      <c r="D151" s="78" t="s">
        <v>86</v>
      </c>
      <c r="E151" s="13">
        <v>44504</v>
      </c>
      <c r="F151" s="76" t="s">
        <v>554</v>
      </c>
      <c r="G151" s="13">
        <v>44505</v>
      </c>
      <c r="H151" s="77" t="s">
        <v>555</v>
      </c>
      <c r="I151" s="16">
        <v>100</v>
      </c>
      <c r="J151" s="16">
        <v>55</v>
      </c>
      <c r="K151" s="16">
        <v>25</v>
      </c>
      <c r="L151" s="16">
        <v>8</v>
      </c>
      <c r="M151" s="81">
        <v>34.375</v>
      </c>
      <c r="N151" s="95">
        <v>35</v>
      </c>
      <c r="O151" s="64">
        <v>2530</v>
      </c>
      <c r="P151" s="65">
        <f>Table22457891011234567891011[[#This Row],[PEMBULATAN]]*O151</f>
        <v>88550</v>
      </c>
    </row>
    <row r="152" spans="1:16" ht="26.25" customHeight="1" x14ac:dyDescent="0.2">
      <c r="A152" s="14"/>
      <c r="B152" s="14"/>
      <c r="C152" s="73" t="s">
        <v>974</v>
      </c>
      <c r="D152" s="78" t="s">
        <v>86</v>
      </c>
      <c r="E152" s="13">
        <v>44504</v>
      </c>
      <c r="F152" s="76" t="s">
        <v>554</v>
      </c>
      <c r="G152" s="13">
        <v>44505</v>
      </c>
      <c r="H152" s="77" t="s">
        <v>555</v>
      </c>
      <c r="I152" s="16">
        <v>40</v>
      </c>
      <c r="J152" s="16">
        <v>37</v>
      </c>
      <c r="K152" s="16">
        <v>10</v>
      </c>
      <c r="L152" s="16">
        <v>2</v>
      </c>
      <c r="M152" s="81">
        <v>3.7</v>
      </c>
      <c r="N152" s="95">
        <v>3.7</v>
      </c>
      <c r="O152" s="64">
        <v>2530</v>
      </c>
      <c r="P152" s="65">
        <f>Table22457891011234567891011[[#This Row],[PEMBULATAN]]*O152</f>
        <v>9361</v>
      </c>
    </row>
    <row r="153" spans="1:16" ht="26.25" customHeight="1" x14ac:dyDescent="0.2">
      <c r="A153" s="14"/>
      <c r="B153" s="14"/>
      <c r="C153" s="73" t="s">
        <v>975</v>
      </c>
      <c r="D153" s="78" t="s">
        <v>86</v>
      </c>
      <c r="E153" s="13">
        <v>44504</v>
      </c>
      <c r="F153" s="76" t="s">
        <v>554</v>
      </c>
      <c r="G153" s="13">
        <v>44505</v>
      </c>
      <c r="H153" s="77" t="s">
        <v>555</v>
      </c>
      <c r="I153" s="16">
        <v>85</v>
      </c>
      <c r="J153" s="16">
        <v>65</v>
      </c>
      <c r="K153" s="16">
        <v>22</v>
      </c>
      <c r="L153" s="16">
        <v>5</v>
      </c>
      <c r="M153" s="81">
        <v>30.387499999999999</v>
      </c>
      <c r="N153" s="95">
        <v>31</v>
      </c>
      <c r="O153" s="64">
        <v>2530</v>
      </c>
      <c r="P153" s="65">
        <f>Table22457891011234567891011[[#This Row],[PEMBULATAN]]*O153</f>
        <v>78430</v>
      </c>
    </row>
    <row r="154" spans="1:16" ht="26.25" customHeight="1" x14ac:dyDescent="0.2">
      <c r="A154" s="14"/>
      <c r="B154" s="14"/>
      <c r="C154" s="73" t="s">
        <v>976</v>
      </c>
      <c r="D154" s="78" t="s">
        <v>86</v>
      </c>
      <c r="E154" s="13">
        <v>44504</v>
      </c>
      <c r="F154" s="76" t="s">
        <v>554</v>
      </c>
      <c r="G154" s="13">
        <v>44505</v>
      </c>
      <c r="H154" s="77" t="s">
        <v>555</v>
      </c>
      <c r="I154" s="16">
        <v>100</v>
      </c>
      <c r="J154" s="16">
        <v>6</v>
      </c>
      <c r="K154" s="16">
        <v>33</v>
      </c>
      <c r="L154" s="16">
        <v>14</v>
      </c>
      <c r="M154" s="81">
        <v>4.95</v>
      </c>
      <c r="N154" s="95">
        <v>14</v>
      </c>
      <c r="O154" s="64">
        <v>2530</v>
      </c>
      <c r="P154" s="65">
        <f>Table22457891011234567891011[[#This Row],[PEMBULATAN]]*O154</f>
        <v>35420</v>
      </c>
    </row>
    <row r="155" spans="1:16" ht="26.25" customHeight="1" x14ac:dyDescent="0.2">
      <c r="A155" s="14"/>
      <c r="B155" s="14"/>
      <c r="C155" s="73" t="s">
        <v>977</v>
      </c>
      <c r="D155" s="78" t="s">
        <v>86</v>
      </c>
      <c r="E155" s="13">
        <v>44504</v>
      </c>
      <c r="F155" s="76" t="s">
        <v>554</v>
      </c>
      <c r="G155" s="13">
        <v>44505</v>
      </c>
      <c r="H155" s="77" t="s">
        <v>555</v>
      </c>
      <c r="I155" s="16">
        <v>90</v>
      </c>
      <c r="J155" s="16">
        <v>45</v>
      </c>
      <c r="K155" s="16">
        <v>22</v>
      </c>
      <c r="L155" s="16">
        <v>10</v>
      </c>
      <c r="M155" s="81">
        <v>22.274999999999999</v>
      </c>
      <c r="N155" s="95">
        <v>22.274999999999999</v>
      </c>
      <c r="O155" s="64">
        <v>2530</v>
      </c>
      <c r="P155" s="65">
        <f>Table22457891011234567891011[[#This Row],[PEMBULATAN]]*O155</f>
        <v>56355.75</v>
      </c>
    </row>
    <row r="156" spans="1:16" ht="26.25" customHeight="1" x14ac:dyDescent="0.2">
      <c r="A156" s="14"/>
      <c r="B156" s="14"/>
      <c r="C156" s="73" t="s">
        <v>978</v>
      </c>
      <c r="D156" s="78" t="s">
        <v>86</v>
      </c>
      <c r="E156" s="13">
        <v>44504</v>
      </c>
      <c r="F156" s="76" t="s">
        <v>554</v>
      </c>
      <c r="G156" s="13">
        <v>44505</v>
      </c>
      <c r="H156" s="77" t="s">
        <v>555</v>
      </c>
      <c r="I156" s="16">
        <v>51</v>
      </c>
      <c r="J156" s="16">
        <v>38</v>
      </c>
      <c r="K156" s="16">
        <v>12</v>
      </c>
      <c r="L156" s="16">
        <v>1</v>
      </c>
      <c r="M156" s="81">
        <v>5.8140000000000001</v>
      </c>
      <c r="N156" s="95">
        <v>5.8140000000000001</v>
      </c>
      <c r="O156" s="64">
        <v>2530</v>
      </c>
      <c r="P156" s="65">
        <f>Table22457891011234567891011[[#This Row],[PEMBULATAN]]*O156</f>
        <v>14709.42</v>
      </c>
    </row>
    <row r="157" spans="1:16" ht="26.25" customHeight="1" x14ac:dyDescent="0.2">
      <c r="A157" s="14"/>
      <c r="B157" s="14"/>
      <c r="C157" s="73" t="s">
        <v>979</v>
      </c>
      <c r="D157" s="78" t="s">
        <v>86</v>
      </c>
      <c r="E157" s="13">
        <v>44504</v>
      </c>
      <c r="F157" s="76" t="s">
        <v>554</v>
      </c>
      <c r="G157" s="13">
        <v>44505</v>
      </c>
      <c r="H157" s="77" t="s">
        <v>555</v>
      </c>
      <c r="I157" s="16">
        <v>47</v>
      </c>
      <c r="J157" s="16">
        <v>45</v>
      </c>
      <c r="K157" s="16">
        <v>21</v>
      </c>
      <c r="L157" s="16">
        <v>3</v>
      </c>
      <c r="M157" s="81">
        <v>11.10375</v>
      </c>
      <c r="N157" s="95">
        <v>11.10375</v>
      </c>
      <c r="O157" s="64">
        <v>2530</v>
      </c>
      <c r="P157" s="65">
        <f>Table22457891011234567891011[[#This Row],[PEMBULATAN]]*O157</f>
        <v>28092.487499999999</v>
      </c>
    </row>
    <row r="158" spans="1:16" ht="26.25" customHeight="1" x14ac:dyDescent="0.2">
      <c r="A158" s="14"/>
      <c r="B158" s="14"/>
      <c r="C158" s="73" t="s">
        <v>980</v>
      </c>
      <c r="D158" s="78" t="s">
        <v>86</v>
      </c>
      <c r="E158" s="13">
        <v>44504</v>
      </c>
      <c r="F158" s="76" t="s">
        <v>554</v>
      </c>
      <c r="G158" s="13">
        <v>44505</v>
      </c>
      <c r="H158" s="77" t="s">
        <v>555</v>
      </c>
      <c r="I158" s="16">
        <v>98</v>
      </c>
      <c r="J158" s="16">
        <v>58</v>
      </c>
      <c r="K158" s="16">
        <v>36</v>
      </c>
      <c r="L158" s="16">
        <v>20</v>
      </c>
      <c r="M158" s="81">
        <v>51.155999999999999</v>
      </c>
      <c r="N158" s="95">
        <v>51.155999999999999</v>
      </c>
      <c r="O158" s="64">
        <v>2530</v>
      </c>
      <c r="P158" s="65">
        <f>Table22457891011234567891011[[#This Row],[PEMBULATAN]]*O158</f>
        <v>129424.68</v>
      </c>
    </row>
    <row r="159" spans="1:16" ht="26.25" customHeight="1" x14ac:dyDescent="0.2">
      <c r="A159" s="14"/>
      <c r="B159" s="14"/>
      <c r="C159" s="73" t="s">
        <v>981</v>
      </c>
      <c r="D159" s="78" t="s">
        <v>86</v>
      </c>
      <c r="E159" s="13">
        <v>44504</v>
      </c>
      <c r="F159" s="76" t="s">
        <v>554</v>
      </c>
      <c r="G159" s="13">
        <v>44505</v>
      </c>
      <c r="H159" s="77" t="s">
        <v>555</v>
      </c>
      <c r="I159" s="16">
        <v>70</v>
      </c>
      <c r="J159" s="16">
        <v>62</v>
      </c>
      <c r="K159" s="16">
        <v>33</v>
      </c>
      <c r="L159" s="16">
        <v>25</v>
      </c>
      <c r="M159" s="81">
        <v>35.805</v>
      </c>
      <c r="N159" s="95">
        <v>35.805</v>
      </c>
      <c r="O159" s="64">
        <v>2530</v>
      </c>
      <c r="P159" s="65">
        <f>Table22457891011234567891011[[#This Row],[PEMBULATAN]]*O159</f>
        <v>90586.65</v>
      </c>
    </row>
    <row r="160" spans="1:16" ht="26.25" customHeight="1" x14ac:dyDescent="0.2">
      <c r="A160" s="14"/>
      <c r="B160" s="14"/>
      <c r="C160" s="73" t="s">
        <v>982</v>
      </c>
      <c r="D160" s="78" t="s">
        <v>86</v>
      </c>
      <c r="E160" s="13">
        <v>44504</v>
      </c>
      <c r="F160" s="76" t="s">
        <v>554</v>
      </c>
      <c r="G160" s="13">
        <v>44505</v>
      </c>
      <c r="H160" s="77" t="s">
        <v>555</v>
      </c>
      <c r="I160" s="16">
        <v>45</v>
      </c>
      <c r="J160" s="16">
        <v>35</v>
      </c>
      <c r="K160" s="16">
        <v>22</v>
      </c>
      <c r="L160" s="16">
        <v>4</v>
      </c>
      <c r="M160" s="81">
        <v>8.6624999999999996</v>
      </c>
      <c r="N160" s="95">
        <v>8.6624999999999996</v>
      </c>
      <c r="O160" s="64">
        <v>2530</v>
      </c>
      <c r="P160" s="65">
        <f>Table22457891011234567891011[[#This Row],[PEMBULATAN]]*O160</f>
        <v>21916.125</v>
      </c>
    </row>
    <row r="161" spans="1:16" ht="26.25" customHeight="1" x14ac:dyDescent="0.2">
      <c r="A161" s="14"/>
      <c r="B161" s="14"/>
      <c r="C161" s="73" t="s">
        <v>983</v>
      </c>
      <c r="D161" s="78" t="s">
        <v>86</v>
      </c>
      <c r="E161" s="13">
        <v>44504</v>
      </c>
      <c r="F161" s="76" t="s">
        <v>554</v>
      </c>
      <c r="G161" s="13">
        <v>44505</v>
      </c>
      <c r="H161" s="77" t="s">
        <v>555</v>
      </c>
      <c r="I161" s="16">
        <v>40</v>
      </c>
      <c r="J161" s="16">
        <v>36</v>
      </c>
      <c r="K161" s="16">
        <v>17</v>
      </c>
      <c r="L161" s="16">
        <v>5</v>
      </c>
      <c r="M161" s="81">
        <v>6.12</v>
      </c>
      <c r="N161" s="95">
        <v>6.12</v>
      </c>
      <c r="O161" s="64">
        <v>2530</v>
      </c>
      <c r="P161" s="65">
        <f>Table22457891011234567891011[[#This Row],[PEMBULATAN]]*O161</f>
        <v>15483.6</v>
      </c>
    </row>
    <row r="162" spans="1:16" ht="26.25" customHeight="1" x14ac:dyDescent="0.2">
      <c r="A162" s="14"/>
      <c r="B162" s="14"/>
      <c r="C162" s="73" t="s">
        <v>984</v>
      </c>
      <c r="D162" s="78" t="s">
        <v>86</v>
      </c>
      <c r="E162" s="13">
        <v>44504</v>
      </c>
      <c r="F162" s="76" t="s">
        <v>554</v>
      </c>
      <c r="G162" s="13">
        <v>44505</v>
      </c>
      <c r="H162" s="77" t="s">
        <v>555</v>
      </c>
      <c r="I162" s="16">
        <v>68</v>
      </c>
      <c r="J162" s="16">
        <v>52</v>
      </c>
      <c r="K162" s="16">
        <v>20</v>
      </c>
      <c r="L162" s="16">
        <v>4</v>
      </c>
      <c r="M162" s="81">
        <v>17.68</v>
      </c>
      <c r="N162" s="95">
        <v>17.68</v>
      </c>
      <c r="O162" s="64">
        <v>2530</v>
      </c>
      <c r="P162" s="65">
        <f>Table22457891011234567891011[[#This Row],[PEMBULATAN]]*O162</f>
        <v>44730.400000000001</v>
      </c>
    </row>
    <row r="163" spans="1:16" ht="26.25" customHeight="1" x14ac:dyDescent="0.2">
      <c r="A163" s="14"/>
      <c r="B163" s="14"/>
      <c r="C163" s="73" t="s">
        <v>985</v>
      </c>
      <c r="D163" s="78" t="s">
        <v>86</v>
      </c>
      <c r="E163" s="13">
        <v>44504</v>
      </c>
      <c r="F163" s="76" t="s">
        <v>554</v>
      </c>
      <c r="G163" s="13">
        <v>44505</v>
      </c>
      <c r="H163" s="77" t="s">
        <v>555</v>
      </c>
      <c r="I163" s="16">
        <v>100</v>
      </c>
      <c r="J163" s="16">
        <v>52</v>
      </c>
      <c r="K163" s="16">
        <v>40</v>
      </c>
      <c r="L163" s="16">
        <v>16</v>
      </c>
      <c r="M163" s="81">
        <v>52</v>
      </c>
      <c r="N163" s="95">
        <v>52</v>
      </c>
      <c r="O163" s="64">
        <v>2530</v>
      </c>
      <c r="P163" s="65">
        <f>Table22457891011234567891011[[#This Row],[PEMBULATAN]]*O163</f>
        <v>131560</v>
      </c>
    </row>
    <row r="164" spans="1:16" ht="26.25" customHeight="1" x14ac:dyDescent="0.2">
      <c r="A164" s="14"/>
      <c r="B164" s="119"/>
      <c r="C164" s="73" t="s">
        <v>986</v>
      </c>
      <c r="D164" s="78" t="s">
        <v>86</v>
      </c>
      <c r="E164" s="13">
        <v>44504</v>
      </c>
      <c r="F164" s="76" t="s">
        <v>554</v>
      </c>
      <c r="G164" s="13">
        <v>44505</v>
      </c>
      <c r="H164" s="77" t="s">
        <v>555</v>
      </c>
      <c r="I164" s="16">
        <v>45</v>
      </c>
      <c r="J164" s="16">
        <v>32</v>
      </c>
      <c r="K164" s="16">
        <v>18</v>
      </c>
      <c r="L164" s="16">
        <v>1</v>
      </c>
      <c r="M164" s="81">
        <v>6.48</v>
      </c>
      <c r="N164" s="95">
        <v>7</v>
      </c>
      <c r="O164" s="64">
        <v>2530</v>
      </c>
      <c r="P164" s="65">
        <f>Table22457891011234567891011[[#This Row],[PEMBULATAN]]*O164</f>
        <v>17710</v>
      </c>
    </row>
    <row r="165" spans="1:16" ht="26.25" customHeight="1" x14ac:dyDescent="0.2">
      <c r="A165" s="14"/>
      <c r="B165" s="14" t="s">
        <v>987</v>
      </c>
      <c r="C165" s="73" t="s">
        <v>988</v>
      </c>
      <c r="D165" s="78" t="s">
        <v>86</v>
      </c>
      <c r="E165" s="13">
        <v>44504</v>
      </c>
      <c r="F165" s="76" t="s">
        <v>554</v>
      </c>
      <c r="G165" s="13">
        <v>44505</v>
      </c>
      <c r="H165" s="77" t="s">
        <v>555</v>
      </c>
      <c r="I165" s="16">
        <v>57</v>
      </c>
      <c r="J165" s="16">
        <v>30</v>
      </c>
      <c r="K165" s="16">
        <v>16</v>
      </c>
      <c r="L165" s="16">
        <v>1</v>
      </c>
      <c r="M165" s="81">
        <v>6.84</v>
      </c>
      <c r="N165" s="95">
        <v>6.84</v>
      </c>
      <c r="O165" s="64">
        <v>2530</v>
      </c>
      <c r="P165" s="65">
        <f>Table22457891011234567891011[[#This Row],[PEMBULATAN]]*O165</f>
        <v>17305.2</v>
      </c>
    </row>
    <row r="166" spans="1:16" ht="26.25" customHeight="1" x14ac:dyDescent="0.2">
      <c r="A166" s="14"/>
      <c r="B166" s="14"/>
      <c r="C166" s="73" t="s">
        <v>989</v>
      </c>
      <c r="D166" s="78" t="s">
        <v>86</v>
      </c>
      <c r="E166" s="13">
        <v>44504</v>
      </c>
      <c r="F166" s="76" t="s">
        <v>554</v>
      </c>
      <c r="G166" s="13">
        <v>44505</v>
      </c>
      <c r="H166" s="77" t="s">
        <v>555</v>
      </c>
      <c r="I166" s="16">
        <v>51</v>
      </c>
      <c r="J166" s="16">
        <v>37</v>
      </c>
      <c r="K166" s="16">
        <v>20</v>
      </c>
      <c r="L166" s="16">
        <v>8</v>
      </c>
      <c r="M166" s="81">
        <v>9.4350000000000005</v>
      </c>
      <c r="N166" s="95">
        <v>10</v>
      </c>
      <c r="O166" s="64">
        <v>2530</v>
      </c>
      <c r="P166" s="65">
        <f>Table22457891011234567891011[[#This Row],[PEMBULATAN]]*O166</f>
        <v>25300</v>
      </c>
    </row>
    <row r="167" spans="1:16" ht="26.25" customHeight="1" x14ac:dyDescent="0.2">
      <c r="A167" s="14"/>
      <c r="B167" s="14"/>
      <c r="C167" s="73" t="s">
        <v>990</v>
      </c>
      <c r="D167" s="78" t="s">
        <v>86</v>
      </c>
      <c r="E167" s="13">
        <v>44504</v>
      </c>
      <c r="F167" s="76" t="s">
        <v>554</v>
      </c>
      <c r="G167" s="13">
        <v>44505</v>
      </c>
      <c r="H167" s="77" t="s">
        <v>555</v>
      </c>
      <c r="I167" s="16">
        <v>51</v>
      </c>
      <c r="J167" s="16">
        <v>54</v>
      </c>
      <c r="K167" s="16">
        <v>27</v>
      </c>
      <c r="L167" s="16">
        <v>37</v>
      </c>
      <c r="M167" s="81">
        <v>18.589500000000001</v>
      </c>
      <c r="N167" s="95">
        <v>37</v>
      </c>
      <c r="O167" s="64">
        <v>2530</v>
      </c>
      <c r="P167" s="65">
        <f>Table22457891011234567891011[[#This Row],[PEMBULATAN]]*O167</f>
        <v>93610</v>
      </c>
    </row>
    <row r="168" spans="1:16" ht="26.25" customHeight="1" x14ac:dyDescent="0.2">
      <c r="A168" s="14"/>
      <c r="B168" s="14"/>
      <c r="C168" s="73" t="s">
        <v>991</v>
      </c>
      <c r="D168" s="78" t="s">
        <v>86</v>
      </c>
      <c r="E168" s="13">
        <v>44504</v>
      </c>
      <c r="F168" s="76" t="s">
        <v>554</v>
      </c>
      <c r="G168" s="13">
        <v>44505</v>
      </c>
      <c r="H168" s="77" t="s">
        <v>555</v>
      </c>
      <c r="I168" s="16">
        <v>59</v>
      </c>
      <c r="J168" s="16">
        <v>60</v>
      </c>
      <c r="K168" s="16">
        <v>30</v>
      </c>
      <c r="L168" s="16">
        <v>9</v>
      </c>
      <c r="M168" s="81">
        <v>26.55</v>
      </c>
      <c r="N168" s="95">
        <v>26.55</v>
      </c>
      <c r="O168" s="64">
        <v>2530</v>
      </c>
      <c r="P168" s="65">
        <f>Table22457891011234567891011[[#This Row],[PEMBULATAN]]*O168</f>
        <v>67171.5</v>
      </c>
    </row>
    <row r="169" spans="1:16" ht="26.25" customHeight="1" x14ac:dyDescent="0.2">
      <c r="A169" s="14"/>
      <c r="B169" s="14"/>
      <c r="C169" s="73" t="s">
        <v>992</v>
      </c>
      <c r="D169" s="78" t="s">
        <v>86</v>
      </c>
      <c r="E169" s="13">
        <v>44504</v>
      </c>
      <c r="F169" s="76" t="s">
        <v>554</v>
      </c>
      <c r="G169" s="13">
        <v>44505</v>
      </c>
      <c r="H169" s="77" t="s">
        <v>555</v>
      </c>
      <c r="I169" s="16">
        <v>68</v>
      </c>
      <c r="J169" s="16">
        <v>44</v>
      </c>
      <c r="K169" s="16">
        <v>44</v>
      </c>
      <c r="L169" s="16">
        <v>14</v>
      </c>
      <c r="M169" s="81">
        <v>32.911999999999999</v>
      </c>
      <c r="N169" s="95">
        <v>32.911999999999999</v>
      </c>
      <c r="O169" s="64">
        <v>2530</v>
      </c>
      <c r="P169" s="65">
        <f>Table22457891011234567891011[[#This Row],[PEMBULATAN]]*O169</f>
        <v>83267.360000000001</v>
      </c>
    </row>
    <row r="170" spans="1:16" ht="26.25" customHeight="1" x14ac:dyDescent="0.2">
      <c r="A170" s="14"/>
      <c r="B170" s="14"/>
      <c r="C170" s="73" t="s">
        <v>993</v>
      </c>
      <c r="D170" s="78" t="s">
        <v>86</v>
      </c>
      <c r="E170" s="13">
        <v>44504</v>
      </c>
      <c r="F170" s="76" t="s">
        <v>554</v>
      </c>
      <c r="G170" s="13">
        <v>44505</v>
      </c>
      <c r="H170" s="77" t="s">
        <v>555</v>
      </c>
      <c r="I170" s="16">
        <v>75</v>
      </c>
      <c r="J170" s="16">
        <v>45</v>
      </c>
      <c r="K170" s="16">
        <v>28</v>
      </c>
      <c r="L170" s="16">
        <v>13</v>
      </c>
      <c r="M170" s="81">
        <v>23.625</v>
      </c>
      <c r="N170" s="95">
        <v>23.625</v>
      </c>
      <c r="O170" s="64">
        <v>2530</v>
      </c>
      <c r="P170" s="65">
        <f>Table22457891011234567891011[[#This Row],[PEMBULATAN]]*O170</f>
        <v>59771.25</v>
      </c>
    </row>
    <row r="171" spans="1:16" ht="26.25" customHeight="1" x14ac:dyDescent="0.2">
      <c r="A171" s="14"/>
      <c r="B171" s="14"/>
      <c r="C171" s="73" t="s">
        <v>994</v>
      </c>
      <c r="D171" s="78" t="s">
        <v>86</v>
      </c>
      <c r="E171" s="13">
        <v>44504</v>
      </c>
      <c r="F171" s="76" t="s">
        <v>554</v>
      </c>
      <c r="G171" s="13">
        <v>44505</v>
      </c>
      <c r="H171" s="77" t="s">
        <v>555</v>
      </c>
      <c r="I171" s="16">
        <v>68</v>
      </c>
      <c r="J171" s="16">
        <v>44</v>
      </c>
      <c r="K171" s="16">
        <v>44</v>
      </c>
      <c r="L171" s="16">
        <v>14</v>
      </c>
      <c r="M171" s="81">
        <v>32.911999999999999</v>
      </c>
      <c r="N171" s="95">
        <v>32.911999999999999</v>
      </c>
      <c r="O171" s="64">
        <v>2530</v>
      </c>
      <c r="P171" s="65">
        <f>Table22457891011234567891011[[#This Row],[PEMBULATAN]]*O171</f>
        <v>83267.360000000001</v>
      </c>
    </row>
    <row r="172" spans="1:16" ht="26.25" customHeight="1" x14ac:dyDescent="0.2">
      <c r="A172" s="14"/>
      <c r="B172" s="14"/>
      <c r="C172" s="73" t="s">
        <v>995</v>
      </c>
      <c r="D172" s="78" t="s">
        <v>86</v>
      </c>
      <c r="E172" s="13">
        <v>44504</v>
      </c>
      <c r="F172" s="76" t="s">
        <v>554</v>
      </c>
      <c r="G172" s="13">
        <v>44505</v>
      </c>
      <c r="H172" s="77" t="s">
        <v>555</v>
      </c>
      <c r="I172" s="16">
        <v>63</v>
      </c>
      <c r="J172" s="16">
        <v>44</v>
      </c>
      <c r="K172" s="16">
        <v>60</v>
      </c>
      <c r="L172" s="16">
        <v>46</v>
      </c>
      <c r="M172" s="81">
        <v>41.58</v>
      </c>
      <c r="N172" s="95">
        <v>46</v>
      </c>
      <c r="O172" s="64">
        <v>2530</v>
      </c>
      <c r="P172" s="65">
        <f>Table22457891011234567891011[[#This Row],[PEMBULATAN]]*O172</f>
        <v>116380</v>
      </c>
    </row>
    <row r="173" spans="1:16" ht="26.25" customHeight="1" x14ac:dyDescent="0.2">
      <c r="A173" s="14"/>
      <c r="B173" s="14"/>
      <c r="C173" s="73" t="s">
        <v>996</v>
      </c>
      <c r="D173" s="78" t="s">
        <v>86</v>
      </c>
      <c r="E173" s="13">
        <v>44504</v>
      </c>
      <c r="F173" s="76" t="s">
        <v>554</v>
      </c>
      <c r="G173" s="13">
        <v>44505</v>
      </c>
      <c r="H173" s="77" t="s">
        <v>555</v>
      </c>
      <c r="I173" s="16">
        <v>68</v>
      </c>
      <c r="J173" s="16">
        <v>44</v>
      </c>
      <c r="K173" s="16">
        <v>44</v>
      </c>
      <c r="L173" s="16">
        <v>14</v>
      </c>
      <c r="M173" s="81">
        <v>32.911999999999999</v>
      </c>
      <c r="N173" s="95">
        <v>32.911999999999999</v>
      </c>
      <c r="O173" s="64">
        <v>2530</v>
      </c>
      <c r="P173" s="65">
        <f>Table22457891011234567891011[[#This Row],[PEMBULATAN]]*O173</f>
        <v>83267.360000000001</v>
      </c>
    </row>
    <row r="174" spans="1:16" ht="26.25" customHeight="1" x14ac:dyDescent="0.2">
      <c r="A174" s="14"/>
      <c r="B174" s="119"/>
      <c r="C174" s="73" t="s">
        <v>997</v>
      </c>
      <c r="D174" s="78" t="s">
        <v>86</v>
      </c>
      <c r="E174" s="13">
        <v>44504</v>
      </c>
      <c r="F174" s="76" t="s">
        <v>554</v>
      </c>
      <c r="G174" s="13">
        <v>44505</v>
      </c>
      <c r="H174" s="77" t="s">
        <v>555</v>
      </c>
      <c r="I174" s="16">
        <v>68</v>
      </c>
      <c r="J174" s="16">
        <v>44</v>
      </c>
      <c r="K174" s="16">
        <v>44</v>
      </c>
      <c r="L174" s="16">
        <v>14</v>
      </c>
      <c r="M174" s="81">
        <v>32.911999999999999</v>
      </c>
      <c r="N174" s="95">
        <v>32.911999999999999</v>
      </c>
      <c r="O174" s="64">
        <v>2530</v>
      </c>
      <c r="P174" s="65">
        <f>Table22457891011234567891011[[#This Row],[PEMBULATAN]]*O174</f>
        <v>83267.360000000001</v>
      </c>
    </row>
    <row r="175" spans="1:16" ht="26.25" customHeight="1" x14ac:dyDescent="0.2">
      <c r="A175" s="14"/>
      <c r="B175" s="14" t="s">
        <v>998</v>
      </c>
      <c r="C175" s="73" t="s">
        <v>999</v>
      </c>
      <c r="D175" s="78" t="s">
        <v>86</v>
      </c>
      <c r="E175" s="13">
        <v>44504</v>
      </c>
      <c r="F175" s="76" t="s">
        <v>554</v>
      </c>
      <c r="G175" s="13">
        <v>44505</v>
      </c>
      <c r="H175" s="77" t="s">
        <v>555</v>
      </c>
      <c r="I175" s="16">
        <v>65</v>
      </c>
      <c r="J175" s="16">
        <v>50</v>
      </c>
      <c r="K175" s="16">
        <v>93</v>
      </c>
      <c r="L175" s="16">
        <v>11</v>
      </c>
      <c r="M175" s="81">
        <v>75.5625</v>
      </c>
      <c r="N175" s="95">
        <v>75.5625</v>
      </c>
      <c r="O175" s="64">
        <v>2530</v>
      </c>
      <c r="P175" s="65">
        <f>Table22457891011234567891011[[#This Row],[PEMBULATAN]]*O175</f>
        <v>191173.125</v>
      </c>
    </row>
    <row r="176" spans="1:16" ht="26.25" customHeight="1" x14ac:dyDescent="0.2">
      <c r="A176" s="14"/>
      <c r="B176" s="14"/>
      <c r="C176" s="73" t="s">
        <v>1000</v>
      </c>
      <c r="D176" s="78" t="s">
        <v>86</v>
      </c>
      <c r="E176" s="13">
        <v>44504</v>
      </c>
      <c r="F176" s="76" t="s">
        <v>554</v>
      </c>
      <c r="G176" s="13">
        <v>44505</v>
      </c>
      <c r="H176" s="77" t="s">
        <v>555</v>
      </c>
      <c r="I176" s="16">
        <v>44</v>
      </c>
      <c r="J176" s="16">
        <v>33</v>
      </c>
      <c r="K176" s="16">
        <v>29</v>
      </c>
      <c r="L176" s="16">
        <v>9</v>
      </c>
      <c r="M176" s="81">
        <v>10.526999999999999</v>
      </c>
      <c r="N176" s="95">
        <v>10.526999999999999</v>
      </c>
      <c r="O176" s="64">
        <v>2530</v>
      </c>
      <c r="P176" s="65">
        <f>Table22457891011234567891011[[#This Row],[PEMBULATAN]]*O176</f>
        <v>26633.309999999998</v>
      </c>
    </row>
    <row r="177" spans="1:16" ht="26.25" customHeight="1" x14ac:dyDescent="0.2">
      <c r="A177" s="14"/>
      <c r="B177" s="14"/>
      <c r="C177" s="73" t="s">
        <v>1001</v>
      </c>
      <c r="D177" s="78" t="s">
        <v>86</v>
      </c>
      <c r="E177" s="13">
        <v>44504</v>
      </c>
      <c r="F177" s="76" t="s">
        <v>554</v>
      </c>
      <c r="G177" s="13">
        <v>44505</v>
      </c>
      <c r="H177" s="77" t="s">
        <v>555</v>
      </c>
      <c r="I177" s="16">
        <v>44</v>
      </c>
      <c r="J177" s="16">
        <v>33</v>
      </c>
      <c r="K177" s="16">
        <v>29</v>
      </c>
      <c r="L177" s="16">
        <v>9</v>
      </c>
      <c r="M177" s="81">
        <v>10.526999999999999</v>
      </c>
      <c r="N177" s="95">
        <v>10.526999999999999</v>
      </c>
      <c r="O177" s="64">
        <v>2530</v>
      </c>
      <c r="P177" s="65">
        <f>Table22457891011234567891011[[#This Row],[PEMBULATAN]]*O177</f>
        <v>26633.309999999998</v>
      </c>
    </row>
    <row r="178" spans="1:16" ht="26.25" customHeight="1" x14ac:dyDescent="0.2">
      <c r="A178" s="14"/>
      <c r="B178" s="14"/>
      <c r="C178" s="73" t="s">
        <v>1002</v>
      </c>
      <c r="D178" s="78" t="s">
        <v>86</v>
      </c>
      <c r="E178" s="13">
        <v>44504</v>
      </c>
      <c r="F178" s="76" t="s">
        <v>554</v>
      </c>
      <c r="G178" s="13">
        <v>44505</v>
      </c>
      <c r="H178" s="77" t="s">
        <v>555</v>
      </c>
      <c r="I178" s="16">
        <v>71</v>
      </c>
      <c r="J178" s="16">
        <v>42</v>
      </c>
      <c r="K178" s="16">
        <v>5</v>
      </c>
      <c r="L178" s="16">
        <v>10</v>
      </c>
      <c r="M178" s="81">
        <v>3.7275</v>
      </c>
      <c r="N178" s="95">
        <v>10</v>
      </c>
      <c r="O178" s="64">
        <v>2530</v>
      </c>
      <c r="P178" s="65">
        <f>Table22457891011234567891011[[#This Row],[PEMBULATAN]]*O178</f>
        <v>25300</v>
      </c>
    </row>
    <row r="179" spans="1:16" ht="26.25" customHeight="1" x14ac:dyDescent="0.2">
      <c r="A179" s="14"/>
      <c r="B179" s="14"/>
      <c r="C179" s="73" t="s">
        <v>1003</v>
      </c>
      <c r="D179" s="78" t="s">
        <v>86</v>
      </c>
      <c r="E179" s="13">
        <v>44504</v>
      </c>
      <c r="F179" s="76" t="s">
        <v>554</v>
      </c>
      <c r="G179" s="13">
        <v>44505</v>
      </c>
      <c r="H179" s="77" t="s">
        <v>555</v>
      </c>
      <c r="I179" s="16">
        <v>71</v>
      </c>
      <c r="J179" s="16">
        <v>42</v>
      </c>
      <c r="K179" s="16">
        <v>5</v>
      </c>
      <c r="L179" s="16">
        <v>10</v>
      </c>
      <c r="M179" s="81">
        <v>3.7275</v>
      </c>
      <c r="N179" s="95">
        <v>10</v>
      </c>
      <c r="O179" s="64">
        <v>2530</v>
      </c>
      <c r="P179" s="65">
        <f>Table22457891011234567891011[[#This Row],[PEMBULATAN]]*O179</f>
        <v>25300</v>
      </c>
    </row>
    <row r="180" spans="1:16" ht="26.25" customHeight="1" x14ac:dyDescent="0.2">
      <c r="A180" s="14"/>
      <c r="B180" s="14"/>
      <c r="C180" s="73" t="s">
        <v>1004</v>
      </c>
      <c r="D180" s="78" t="s">
        <v>86</v>
      </c>
      <c r="E180" s="13">
        <v>44504</v>
      </c>
      <c r="F180" s="76" t="s">
        <v>554</v>
      </c>
      <c r="G180" s="13">
        <v>44505</v>
      </c>
      <c r="H180" s="77" t="s">
        <v>555</v>
      </c>
      <c r="I180" s="16">
        <v>66</v>
      </c>
      <c r="J180" s="16">
        <v>51</v>
      </c>
      <c r="K180" s="16">
        <v>30</v>
      </c>
      <c r="L180" s="16">
        <v>11</v>
      </c>
      <c r="M180" s="81">
        <v>25.245000000000001</v>
      </c>
      <c r="N180" s="95">
        <v>25.245000000000001</v>
      </c>
      <c r="O180" s="64">
        <v>2530</v>
      </c>
      <c r="P180" s="65">
        <f>Table22457891011234567891011[[#This Row],[PEMBULATAN]]*O180</f>
        <v>63869.850000000006</v>
      </c>
    </row>
    <row r="181" spans="1:16" ht="26.25" customHeight="1" x14ac:dyDescent="0.2">
      <c r="A181" s="14"/>
      <c r="B181" s="14"/>
      <c r="C181" s="73" t="s">
        <v>1005</v>
      </c>
      <c r="D181" s="78" t="s">
        <v>86</v>
      </c>
      <c r="E181" s="13">
        <v>44504</v>
      </c>
      <c r="F181" s="76" t="s">
        <v>554</v>
      </c>
      <c r="G181" s="13">
        <v>44505</v>
      </c>
      <c r="H181" s="77" t="s">
        <v>555</v>
      </c>
      <c r="I181" s="16">
        <v>44</v>
      </c>
      <c r="J181" s="16">
        <v>33</v>
      </c>
      <c r="K181" s="16">
        <v>29</v>
      </c>
      <c r="L181" s="16">
        <v>9</v>
      </c>
      <c r="M181" s="81">
        <v>10.526999999999999</v>
      </c>
      <c r="N181" s="95">
        <v>10.526999999999999</v>
      </c>
      <c r="O181" s="64">
        <v>2530</v>
      </c>
      <c r="P181" s="65">
        <f>Table22457891011234567891011[[#This Row],[PEMBULATAN]]*O181</f>
        <v>26633.309999999998</v>
      </c>
    </row>
    <row r="182" spans="1:16" ht="26.25" customHeight="1" x14ac:dyDescent="0.2">
      <c r="A182" s="14"/>
      <c r="B182" s="14"/>
      <c r="C182" s="73" t="s">
        <v>1006</v>
      </c>
      <c r="D182" s="78" t="s">
        <v>86</v>
      </c>
      <c r="E182" s="13">
        <v>44504</v>
      </c>
      <c r="F182" s="76" t="s">
        <v>554</v>
      </c>
      <c r="G182" s="13">
        <v>44505</v>
      </c>
      <c r="H182" s="77" t="s">
        <v>555</v>
      </c>
      <c r="I182" s="16">
        <v>44</v>
      </c>
      <c r="J182" s="16">
        <v>33</v>
      </c>
      <c r="K182" s="16">
        <v>29</v>
      </c>
      <c r="L182" s="16">
        <v>9</v>
      </c>
      <c r="M182" s="81">
        <v>10.526999999999999</v>
      </c>
      <c r="N182" s="95">
        <v>10.526999999999999</v>
      </c>
      <c r="O182" s="64">
        <v>2530</v>
      </c>
      <c r="P182" s="65">
        <f>Table22457891011234567891011[[#This Row],[PEMBULATAN]]*O182</f>
        <v>26633.309999999998</v>
      </c>
    </row>
    <row r="183" spans="1:16" ht="26.25" customHeight="1" x14ac:dyDescent="0.2">
      <c r="A183" s="14"/>
      <c r="B183" s="14"/>
      <c r="C183" s="73" t="s">
        <v>1007</v>
      </c>
      <c r="D183" s="78" t="s">
        <v>86</v>
      </c>
      <c r="E183" s="13">
        <v>44504</v>
      </c>
      <c r="F183" s="76" t="s">
        <v>554</v>
      </c>
      <c r="G183" s="13">
        <v>44505</v>
      </c>
      <c r="H183" s="77" t="s">
        <v>555</v>
      </c>
      <c r="I183" s="16">
        <v>35</v>
      </c>
      <c r="J183" s="16">
        <v>35</v>
      </c>
      <c r="K183" s="16">
        <v>18</v>
      </c>
      <c r="L183" s="16">
        <v>12</v>
      </c>
      <c r="M183" s="81">
        <v>5.5125000000000002</v>
      </c>
      <c r="N183" s="95">
        <v>12</v>
      </c>
      <c r="O183" s="64">
        <v>2530</v>
      </c>
      <c r="P183" s="65">
        <f>Table22457891011234567891011[[#This Row],[PEMBULATAN]]*O183</f>
        <v>30360</v>
      </c>
    </row>
    <row r="184" spans="1:16" ht="26.25" customHeight="1" x14ac:dyDescent="0.2">
      <c r="A184" s="14"/>
      <c r="B184" s="14"/>
      <c r="C184" s="73" t="s">
        <v>1008</v>
      </c>
      <c r="D184" s="78" t="s">
        <v>86</v>
      </c>
      <c r="E184" s="13">
        <v>44504</v>
      </c>
      <c r="F184" s="76" t="s">
        <v>554</v>
      </c>
      <c r="G184" s="13">
        <v>44505</v>
      </c>
      <c r="H184" s="77" t="s">
        <v>555</v>
      </c>
      <c r="I184" s="16">
        <v>38</v>
      </c>
      <c r="J184" s="16">
        <v>26</v>
      </c>
      <c r="K184" s="16">
        <v>18</v>
      </c>
      <c r="L184" s="16">
        <v>10</v>
      </c>
      <c r="M184" s="81">
        <v>4.4459999999999997</v>
      </c>
      <c r="N184" s="95">
        <v>10</v>
      </c>
      <c r="O184" s="64">
        <v>2530</v>
      </c>
      <c r="P184" s="65">
        <f>Table22457891011234567891011[[#This Row],[PEMBULATAN]]*O184</f>
        <v>25300</v>
      </c>
    </row>
    <row r="185" spans="1:16" ht="26.25" customHeight="1" x14ac:dyDescent="0.2">
      <c r="A185" s="14"/>
      <c r="B185" s="14"/>
      <c r="C185" s="73" t="s">
        <v>1009</v>
      </c>
      <c r="D185" s="78" t="s">
        <v>86</v>
      </c>
      <c r="E185" s="13">
        <v>44504</v>
      </c>
      <c r="F185" s="76" t="s">
        <v>554</v>
      </c>
      <c r="G185" s="13">
        <v>44505</v>
      </c>
      <c r="H185" s="77" t="s">
        <v>555</v>
      </c>
      <c r="I185" s="16">
        <v>40</v>
      </c>
      <c r="J185" s="16">
        <v>31</v>
      </c>
      <c r="K185" s="16">
        <v>14</v>
      </c>
      <c r="L185" s="16">
        <v>10</v>
      </c>
      <c r="M185" s="81">
        <v>4.34</v>
      </c>
      <c r="N185" s="95">
        <v>10</v>
      </c>
      <c r="O185" s="64">
        <v>2530</v>
      </c>
      <c r="P185" s="65">
        <f>Table22457891011234567891011[[#This Row],[PEMBULATAN]]*O185</f>
        <v>25300</v>
      </c>
    </row>
    <row r="186" spans="1:16" ht="26.25" customHeight="1" x14ac:dyDescent="0.2">
      <c r="A186" s="14"/>
      <c r="B186" s="14"/>
      <c r="C186" s="73" t="s">
        <v>1010</v>
      </c>
      <c r="D186" s="78" t="s">
        <v>86</v>
      </c>
      <c r="E186" s="13">
        <v>44504</v>
      </c>
      <c r="F186" s="76" t="s">
        <v>554</v>
      </c>
      <c r="G186" s="13">
        <v>44505</v>
      </c>
      <c r="H186" s="77" t="s">
        <v>555</v>
      </c>
      <c r="I186" s="16">
        <v>40</v>
      </c>
      <c r="J186" s="16">
        <v>24</v>
      </c>
      <c r="K186" s="16">
        <v>20</v>
      </c>
      <c r="L186" s="16">
        <v>7</v>
      </c>
      <c r="M186" s="81">
        <v>4.8</v>
      </c>
      <c r="N186" s="95">
        <v>7</v>
      </c>
      <c r="O186" s="64">
        <v>2530</v>
      </c>
      <c r="P186" s="65">
        <f>Table22457891011234567891011[[#This Row],[PEMBULATAN]]*O186</f>
        <v>17710</v>
      </c>
    </row>
    <row r="187" spans="1:16" ht="26.25" customHeight="1" x14ac:dyDescent="0.2">
      <c r="A187" s="14"/>
      <c r="B187" s="14"/>
      <c r="C187" s="73" t="s">
        <v>1011</v>
      </c>
      <c r="D187" s="78" t="s">
        <v>86</v>
      </c>
      <c r="E187" s="13">
        <v>44504</v>
      </c>
      <c r="F187" s="76" t="s">
        <v>554</v>
      </c>
      <c r="G187" s="13">
        <v>44505</v>
      </c>
      <c r="H187" s="77" t="s">
        <v>555</v>
      </c>
      <c r="I187" s="16">
        <v>72</v>
      </c>
      <c r="J187" s="16">
        <v>41</v>
      </c>
      <c r="K187" s="16">
        <v>10</v>
      </c>
      <c r="L187" s="16">
        <v>10</v>
      </c>
      <c r="M187" s="81">
        <v>7.38</v>
      </c>
      <c r="N187" s="95">
        <v>10</v>
      </c>
      <c r="O187" s="64">
        <v>2530</v>
      </c>
      <c r="P187" s="65">
        <f>Table22457891011234567891011[[#This Row],[PEMBULATAN]]*O187</f>
        <v>25300</v>
      </c>
    </row>
    <row r="188" spans="1:16" ht="26.25" customHeight="1" x14ac:dyDescent="0.2">
      <c r="A188" s="14"/>
      <c r="B188" s="14"/>
      <c r="C188" s="73" t="s">
        <v>1012</v>
      </c>
      <c r="D188" s="78" t="s">
        <v>86</v>
      </c>
      <c r="E188" s="13">
        <v>44504</v>
      </c>
      <c r="F188" s="76" t="s">
        <v>554</v>
      </c>
      <c r="G188" s="13">
        <v>44505</v>
      </c>
      <c r="H188" s="77" t="s">
        <v>555</v>
      </c>
      <c r="I188" s="16">
        <v>65</v>
      </c>
      <c r="J188" s="16">
        <v>50</v>
      </c>
      <c r="K188" s="16">
        <v>93</v>
      </c>
      <c r="L188" s="16">
        <v>11</v>
      </c>
      <c r="M188" s="81">
        <v>75.5625</v>
      </c>
      <c r="N188" s="95">
        <v>75.5625</v>
      </c>
      <c r="O188" s="64">
        <v>2530</v>
      </c>
      <c r="P188" s="65">
        <f>Table22457891011234567891011[[#This Row],[PEMBULATAN]]*O188</f>
        <v>191173.125</v>
      </c>
    </row>
    <row r="189" spans="1:16" ht="26.25" customHeight="1" x14ac:dyDescent="0.2">
      <c r="A189" s="14"/>
      <c r="B189" s="14"/>
      <c r="C189" s="73" t="s">
        <v>1013</v>
      </c>
      <c r="D189" s="78" t="s">
        <v>86</v>
      </c>
      <c r="E189" s="13">
        <v>44504</v>
      </c>
      <c r="F189" s="76" t="s">
        <v>554</v>
      </c>
      <c r="G189" s="13">
        <v>44505</v>
      </c>
      <c r="H189" s="77" t="s">
        <v>555</v>
      </c>
      <c r="I189" s="16">
        <v>20</v>
      </c>
      <c r="J189" s="16">
        <v>15</v>
      </c>
      <c r="K189" s="16">
        <v>14</v>
      </c>
      <c r="L189" s="16">
        <v>3</v>
      </c>
      <c r="M189" s="81">
        <v>1.05</v>
      </c>
      <c r="N189" s="95">
        <v>3</v>
      </c>
      <c r="O189" s="64">
        <v>2530</v>
      </c>
      <c r="P189" s="65">
        <f>Table22457891011234567891011[[#This Row],[PEMBULATAN]]*O189</f>
        <v>7590</v>
      </c>
    </row>
    <row r="190" spans="1:16" ht="26.25" customHeight="1" x14ac:dyDescent="0.2">
      <c r="A190" s="14"/>
      <c r="B190" s="14"/>
      <c r="C190" s="73" t="s">
        <v>1014</v>
      </c>
      <c r="D190" s="78" t="s">
        <v>86</v>
      </c>
      <c r="E190" s="13">
        <v>44504</v>
      </c>
      <c r="F190" s="76" t="s">
        <v>554</v>
      </c>
      <c r="G190" s="13">
        <v>44505</v>
      </c>
      <c r="H190" s="77" t="s">
        <v>555</v>
      </c>
      <c r="I190" s="16">
        <v>65</v>
      </c>
      <c r="J190" s="16">
        <v>50</v>
      </c>
      <c r="K190" s="16">
        <v>93</v>
      </c>
      <c r="L190" s="16">
        <v>11</v>
      </c>
      <c r="M190" s="81">
        <v>75.5625</v>
      </c>
      <c r="N190" s="95">
        <v>75.5625</v>
      </c>
      <c r="O190" s="64">
        <v>2530</v>
      </c>
      <c r="P190" s="65">
        <f>Table22457891011234567891011[[#This Row],[PEMBULATAN]]*O190</f>
        <v>191173.125</v>
      </c>
    </row>
    <row r="191" spans="1:16" ht="26.25" customHeight="1" x14ac:dyDescent="0.2">
      <c r="A191" s="14"/>
      <c r="B191" s="14"/>
      <c r="C191" s="73" t="s">
        <v>1015</v>
      </c>
      <c r="D191" s="78" t="s">
        <v>86</v>
      </c>
      <c r="E191" s="13">
        <v>44504</v>
      </c>
      <c r="F191" s="76" t="s">
        <v>554</v>
      </c>
      <c r="G191" s="13">
        <v>44505</v>
      </c>
      <c r="H191" s="77" t="s">
        <v>555</v>
      </c>
      <c r="I191" s="16">
        <v>41</v>
      </c>
      <c r="J191" s="16">
        <v>30</v>
      </c>
      <c r="K191" s="16">
        <v>18</v>
      </c>
      <c r="L191" s="16">
        <v>10</v>
      </c>
      <c r="M191" s="81">
        <v>5.5350000000000001</v>
      </c>
      <c r="N191" s="95">
        <v>10</v>
      </c>
      <c r="O191" s="64">
        <v>2530</v>
      </c>
      <c r="P191" s="65">
        <f>Table22457891011234567891011[[#This Row],[PEMBULATAN]]*O191</f>
        <v>25300</v>
      </c>
    </row>
    <row r="192" spans="1:16" ht="26.25" customHeight="1" x14ac:dyDescent="0.2">
      <c r="A192" s="14"/>
      <c r="B192" s="14"/>
      <c r="C192" s="73" t="s">
        <v>1016</v>
      </c>
      <c r="D192" s="78" t="s">
        <v>86</v>
      </c>
      <c r="E192" s="13">
        <v>44504</v>
      </c>
      <c r="F192" s="76" t="s">
        <v>554</v>
      </c>
      <c r="G192" s="13">
        <v>44505</v>
      </c>
      <c r="H192" s="77" t="s">
        <v>555</v>
      </c>
      <c r="I192" s="16">
        <v>36</v>
      </c>
      <c r="J192" s="16">
        <v>34</v>
      </c>
      <c r="K192" s="16">
        <v>20</v>
      </c>
      <c r="L192" s="16">
        <v>10</v>
      </c>
      <c r="M192" s="81">
        <v>6.12</v>
      </c>
      <c r="N192" s="95">
        <v>10</v>
      </c>
      <c r="O192" s="64">
        <v>2530</v>
      </c>
      <c r="P192" s="65">
        <f>Table22457891011234567891011[[#This Row],[PEMBULATAN]]*O192</f>
        <v>25300</v>
      </c>
    </row>
    <row r="193" spans="1:16" ht="26.25" customHeight="1" x14ac:dyDescent="0.2">
      <c r="A193" s="14"/>
      <c r="B193" s="14"/>
      <c r="C193" s="73" t="s">
        <v>1017</v>
      </c>
      <c r="D193" s="78" t="s">
        <v>86</v>
      </c>
      <c r="E193" s="13">
        <v>44504</v>
      </c>
      <c r="F193" s="76" t="s">
        <v>554</v>
      </c>
      <c r="G193" s="13">
        <v>44505</v>
      </c>
      <c r="H193" s="77" t="s">
        <v>555</v>
      </c>
      <c r="I193" s="16">
        <v>44</v>
      </c>
      <c r="J193" s="16">
        <v>33</v>
      </c>
      <c r="K193" s="16">
        <v>29</v>
      </c>
      <c r="L193" s="16">
        <v>9</v>
      </c>
      <c r="M193" s="81">
        <v>10.526999999999999</v>
      </c>
      <c r="N193" s="95">
        <v>10.526999999999999</v>
      </c>
      <c r="O193" s="64">
        <v>2530</v>
      </c>
      <c r="P193" s="65">
        <f>Table22457891011234567891011[[#This Row],[PEMBULATAN]]*O193</f>
        <v>26633.309999999998</v>
      </c>
    </row>
    <row r="194" spans="1:16" ht="26.25" customHeight="1" x14ac:dyDescent="0.2">
      <c r="A194" s="14"/>
      <c r="B194" s="14"/>
      <c r="C194" s="73" t="s">
        <v>1018</v>
      </c>
      <c r="D194" s="78" t="s">
        <v>86</v>
      </c>
      <c r="E194" s="13">
        <v>44504</v>
      </c>
      <c r="F194" s="76" t="s">
        <v>554</v>
      </c>
      <c r="G194" s="13">
        <v>44505</v>
      </c>
      <c r="H194" s="77" t="s">
        <v>555</v>
      </c>
      <c r="I194" s="16">
        <v>72</v>
      </c>
      <c r="J194" s="16">
        <v>41</v>
      </c>
      <c r="K194" s="16">
        <v>10</v>
      </c>
      <c r="L194" s="16">
        <v>10</v>
      </c>
      <c r="M194" s="81">
        <v>7.38</v>
      </c>
      <c r="N194" s="72">
        <v>10</v>
      </c>
      <c r="O194" s="64">
        <v>2530</v>
      </c>
      <c r="P194" s="65">
        <f>Table22457891011234567891011[[#This Row],[PEMBULATAN]]*O194</f>
        <v>25300</v>
      </c>
    </row>
    <row r="195" spans="1:16" ht="22.5" customHeight="1" x14ac:dyDescent="0.2">
      <c r="A195" s="143" t="s">
        <v>30</v>
      </c>
      <c r="B195" s="144"/>
      <c r="C195" s="144"/>
      <c r="D195" s="144"/>
      <c r="E195" s="144"/>
      <c r="F195" s="144"/>
      <c r="G195" s="144"/>
      <c r="H195" s="144"/>
      <c r="I195" s="144"/>
      <c r="J195" s="144"/>
      <c r="K195" s="144"/>
      <c r="L195" s="145"/>
      <c r="M195" s="79">
        <f>SUBTOTAL(109,Table22457891011234567891011[KG VOLUME])</f>
        <v>4858.688750000003</v>
      </c>
      <c r="N195" s="68">
        <f>SUM(N3:N194)</f>
        <v>5096.8340000000017</v>
      </c>
      <c r="O195" s="146">
        <f>SUM(P3:P194)</f>
        <v>12894990.020000001</v>
      </c>
      <c r="P195" s="147"/>
    </row>
    <row r="196" spans="1:16" ht="18" customHeight="1" x14ac:dyDescent="0.2">
      <c r="A196" s="85"/>
      <c r="B196" s="56" t="s">
        <v>42</v>
      </c>
      <c r="C196" s="55"/>
      <c r="D196" s="57" t="s">
        <v>43</v>
      </c>
      <c r="E196" s="85"/>
      <c r="F196" s="85"/>
      <c r="G196" s="85"/>
      <c r="H196" s="85"/>
      <c r="I196" s="85"/>
      <c r="J196" s="85"/>
      <c r="K196" s="85"/>
      <c r="L196" s="85"/>
      <c r="M196" s="86"/>
      <c r="N196" s="87" t="s">
        <v>51</v>
      </c>
      <c r="O196" s="88"/>
      <c r="P196" s="88">
        <f>O195*10%</f>
        <v>1289499.0020000003</v>
      </c>
    </row>
    <row r="197" spans="1:16" ht="18" customHeight="1" thickBot="1" x14ac:dyDescent="0.25">
      <c r="A197" s="85"/>
      <c r="B197" s="56"/>
      <c r="C197" s="55"/>
      <c r="D197" s="57"/>
      <c r="E197" s="85"/>
      <c r="F197" s="85"/>
      <c r="G197" s="85"/>
      <c r="H197" s="85"/>
      <c r="I197" s="85"/>
      <c r="J197" s="85"/>
      <c r="K197" s="85"/>
      <c r="L197" s="85"/>
      <c r="M197" s="86"/>
      <c r="N197" s="89" t="s">
        <v>52</v>
      </c>
      <c r="O197" s="90"/>
      <c r="P197" s="90">
        <f>O195-P196</f>
        <v>11605491.018000001</v>
      </c>
    </row>
    <row r="198" spans="1:16" ht="18" customHeight="1" x14ac:dyDescent="0.2">
      <c r="A198" s="11"/>
      <c r="H198" s="63"/>
      <c r="N198" s="62" t="s">
        <v>31</v>
      </c>
      <c r="P198" s="69">
        <f>P197*1%</f>
        <v>116054.91018000001</v>
      </c>
    </row>
    <row r="199" spans="1:16" ht="18" customHeight="1" thickBot="1" x14ac:dyDescent="0.25">
      <c r="A199" s="11"/>
      <c r="H199" s="63"/>
      <c r="N199" s="62" t="s">
        <v>53</v>
      </c>
      <c r="P199" s="71">
        <f>P197*2%</f>
        <v>232109.82036000001</v>
      </c>
    </row>
    <row r="200" spans="1:16" ht="18" customHeight="1" x14ac:dyDescent="0.2">
      <c r="A200" s="11"/>
      <c r="H200" s="63"/>
      <c r="N200" s="66" t="s">
        <v>32</v>
      </c>
      <c r="O200" s="67"/>
      <c r="P200" s="70">
        <f>P197+P198-P199</f>
        <v>11489436.107820002</v>
      </c>
    </row>
    <row r="202" spans="1:16" x14ac:dyDescent="0.2">
      <c r="A202" s="11"/>
      <c r="H202" s="63"/>
      <c r="P202" s="71"/>
    </row>
    <row r="203" spans="1:16" x14ac:dyDescent="0.2">
      <c r="A203" s="11"/>
      <c r="H203" s="63"/>
      <c r="O203" s="58"/>
      <c r="P203" s="71"/>
    </row>
    <row r="204" spans="1:16" s="3" customFormat="1" x14ac:dyDescent="0.25">
      <c r="A204" s="11"/>
      <c r="B204" s="2"/>
      <c r="C204" s="2"/>
      <c r="E204" s="12"/>
      <c r="H204" s="63"/>
      <c r="N204" s="15"/>
      <c r="O204" s="15"/>
      <c r="P204" s="15"/>
    </row>
    <row r="205" spans="1:16" s="3" customFormat="1" x14ac:dyDescent="0.25">
      <c r="A205" s="11"/>
      <c r="B205" s="2"/>
      <c r="C205" s="2"/>
      <c r="E205" s="12"/>
      <c r="H205" s="63"/>
      <c r="N205" s="15"/>
      <c r="O205" s="15"/>
      <c r="P205" s="15"/>
    </row>
    <row r="206" spans="1:16" s="3" customFormat="1" x14ac:dyDescent="0.25">
      <c r="A206" s="11"/>
      <c r="B206" s="2"/>
      <c r="C206" s="2"/>
      <c r="E206" s="12"/>
      <c r="H206" s="63"/>
      <c r="N206" s="15"/>
      <c r="O206" s="15"/>
      <c r="P206" s="15"/>
    </row>
    <row r="207" spans="1:16" s="3" customFormat="1" x14ac:dyDescent="0.25">
      <c r="A207" s="11"/>
      <c r="B207" s="2"/>
      <c r="C207" s="2"/>
      <c r="E207" s="12"/>
      <c r="H207" s="63"/>
      <c r="N207" s="15"/>
      <c r="O207" s="15"/>
      <c r="P207" s="15"/>
    </row>
    <row r="208" spans="1:16" s="3" customFormat="1" x14ac:dyDescent="0.25">
      <c r="A208" s="11"/>
      <c r="B208" s="2"/>
      <c r="C208" s="2"/>
      <c r="E208" s="12"/>
      <c r="H208" s="63"/>
      <c r="N208" s="15"/>
      <c r="O208" s="15"/>
      <c r="P208" s="15"/>
    </row>
    <row r="209" spans="1:16" s="3" customFormat="1" x14ac:dyDescent="0.25">
      <c r="A209" s="11"/>
      <c r="B209" s="2"/>
      <c r="C209" s="2"/>
      <c r="E209" s="12"/>
      <c r="H209" s="63"/>
      <c r="N209" s="15"/>
      <c r="O209" s="15"/>
      <c r="P209" s="15"/>
    </row>
    <row r="210" spans="1:16" s="3" customFormat="1" x14ac:dyDescent="0.25">
      <c r="A210" s="11"/>
      <c r="B210" s="2"/>
      <c r="C210" s="2"/>
      <c r="E210" s="12"/>
      <c r="H210" s="63"/>
      <c r="N210" s="15"/>
      <c r="O210" s="15"/>
      <c r="P210" s="15"/>
    </row>
    <row r="211" spans="1:16" s="3" customFormat="1" x14ac:dyDescent="0.25">
      <c r="A211" s="11"/>
      <c r="B211" s="2"/>
      <c r="C211" s="2"/>
      <c r="E211" s="12"/>
      <c r="H211" s="63"/>
      <c r="N211" s="15"/>
      <c r="O211" s="15"/>
      <c r="P211" s="15"/>
    </row>
    <row r="212" spans="1:16" s="3" customFormat="1" x14ac:dyDescent="0.25">
      <c r="A212" s="11"/>
      <c r="B212" s="2"/>
      <c r="C212" s="2"/>
      <c r="E212" s="12"/>
      <c r="H212" s="63"/>
      <c r="N212" s="15"/>
      <c r="O212" s="15"/>
      <c r="P212" s="15"/>
    </row>
    <row r="213" spans="1:16" s="3" customFormat="1" x14ac:dyDescent="0.25">
      <c r="A213" s="11"/>
      <c r="B213" s="2"/>
      <c r="C213" s="2"/>
      <c r="E213" s="12"/>
      <c r="H213" s="63"/>
      <c r="N213" s="15"/>
      <c r="O213" s="15"/>
      <c r="P213" s="15"/>
    </row>
    <row r="214" spans="1:16" s="3" customFormat="1" x14ac:dyDescent="0.25">
      <c r="A214" s="11"/>
      <c r="B214" s="2"/>
      <c r="C214" s="2"/>
      <c r="E214" s="12"/>
      <c r="H214" s="63"/>
      <c r="N214" s="15"/>
      <c r="O214" s="15"/>
      <c r="P214" s="15"/>
    </row>
    <row r="215" spans="1:16" s="3" customFormat="1" x14ac:dyDescent="0.25">
      <c r="A215" s="11"/>
      <c r="B215" s="2"/>
      <c r="C215" s="2"/>
      <c r="E215" s="12"/>
      <c r="H215" s="63"/>
      <c r="N215" s="15"/>
      <c r="O215" s="15"/>
      <c r="P215" s="15"/>
    </row>
  </sheetData>
  <mergeCells count="2">
    <mergeCell ref="A195:L195"/>
    <mergeCell ref="O195:P195"/>
  </mergeCells>
  <conditionalFormatting sqref="B3">
    <cfRule type="duplicateValues" dxfId="422" priority="2"/>
  </conditionalFormatting>
  <conditionalFormatting sqref="B4">
    <cfRule type="duplicateValues" dxfId="421" priority="1"/>
  </conditionalFormatting>
  <conditionalFormatting sqref="B5:B194">
    <cfRule type="duplicateValues" dxfId="420" priority="3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6"/>
  <sheetViews>
    <sheetView zoomScale="110" zoomScaleNormal="110" workbookViewId="0">
      <pane xSplit="3" ySplit="2" topLeftCell="D71" activePane="bottomRight" state="frozen"/>
      <selection pane="topRight" activeCell="B1" sqref="B1"/>
      <selection pane="bottomLeft" activeCell="A3" sqref="A3"/>
      <selection pane="bottomRight" activeCell="A3" sqref="A3:XFD7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8554687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2.5" customHeight="1" x14ac:dyDescent="0.2">
      <c r="A3" s="82">
        <v>404007</v>
      </c>
      <c r="B3" s="74" t="s">
        <v>1019</v>
      </c>
      <c r="C3" s="9" t="s">
        <v>1020</v>
      </c>
      <c r="D3" s="76" t="s">
        <v>86</v>
      </c>
      <c r="E3" s="13">
        <v>44505</v>
      </c>
      <c r="F3" s="76" t="s">
        <v>554</v>
      </c>
      <c r="G3" s="13">
        <v>44505</v>
      </c>
      <c r="H3" s="10" t="s">
        <v>555</v>
      </c>
      <c r="I3" s="1">
        <v>63</v>
      </c>
      <c r="J3" s="1">
        <v>67</v>
      </c>
      <c r="K3" s="1">
        <v>22</v>
      </c>
      <c r="L3" s="1">
        <v>2</v>
      </c>
      <c r="M3" s="80">
        <v>23.215499999999999</v>
      </c>
      <c r="N3" s="95">
        <v>23.215499999999999</v>
      </c>
      <c r="O3" s="64">
        <v>2530</v>
      </c>
      <c r="P3" s="65">
        <f>Table2245789101123456789101112[[#This Row],[PEMBULATAN]]*O3</f>
        <v>58735.214999999997</v>
      </c>
    </row>
    <row r="4" spans="1:16" ht="22.5" customHeight="1" x14ac:dyDescent="0.2">
      <c r="A4" s="14"/>
      <c r="B4" s="75"/>
      <c r="C4" s="9" t="s">
        <v>1021</v>
      </c>
      <c r="D4" s="76" t="s">
        <v>86</v>
      </c>
      <c r="E4" s="13">
        <v>44505</v>
      </c>
      <c r="F4" s="76" t="s">
        <v>554</v>
      </c>
      <c r="G4" s="13">
        <v>44505</v>
      </c>
      <c r="H4" s="10" t="s">
        <v>555</v>
      </c>
      <c r="I4" s="1">
        <v>37</v>
      </c>
      <c r="J4" s="1">
        <v>29</v>
      </c>
      <c r="K4" s="1">
        <v>29</v>
      </c>
      <c r="L4" s="1">
        <v>1</v>
      </c>
      <c r="M4" s="80">
        <v>7.7792500000000002</v>
      </c>
      <c r="N4" s="95">
        <v>7.7792500000000002</v>
      </c>
      <c r="O4" s="64">
        <v>2530</v>
      </c>
      <c r="P4" s="65">
        <f>Table2245789101123456789101112[[#This Row],[PEMBULATAN]]*O4</f>
        <v>19681.502500000002</v>
      </c>
    </row>
    <row r="5" spans="1:16" ht="22.5" customHeight="1" x14ac:dyDescent="0.2">
      <c r="A5" s="14"/>
      <c r="B5" s="14"/>
      <c r="C5" s="9" t="s">
        <v>1022</v>
      </c>
      <c r="D5" s="76" t="s">
        <v>86</v>
      </c>
      <c r="E5" s="13">
        <v>44505</v>
      </c>
      <c r="F5" s="76" t="s">
        <v>554</v>
      </c>
      <c r="G5" s="13">
        <v>44505</v>
      </c>
      <c r="H5" s="10" t="s">
        <v>555</v>
      </c>
      <c r="I5" s="1">
        <v>60</v>
      </c>
      <c r="J5" s="1">
        <v>60</v>
      </c>
      <c r="K5" s="1">
        <v>10</v>
      </c>
      <c r="L5" s="1">
        <v>4</v>
      </c>
      <c r="M5" s="80">
        <v>9</v>
      </c>
      <c r="N5" s="95">
        <v>9</v>
      </c>
      <c r="O5" s="64">
        <v>2530</v>
      </c>
      <c r="P5" s="65">
        <f>Table2245789101123456789101112[[#This Row],[PEMBULATAN]]*O5</f>
        <v>22770</v>
      </c>
    </row>
    <row r="6" spans="1:16" ht="22.5" customHeight="1" x14ac:dyDescent="0.2">
      <c r="A6" s="14"/>
      <c r="B6" s="14"/>
      <c r="C6" s="73" t="s">
        <v>1023</v>
      </c>
      <c r="D6" s="78" t="s">
        <v>86</v>
      </c>
      <c r="E6" s="13">
        <v>44505</v>
      </c>
      <c r="F6" s="76" t="s">
        <v>554</v>
      </c>
      <c r="G6" s="13">
        <v>44505</v>
      </c>
      <c r="H6" s="77" t="s">
        <v>555</v>
      </c>
      <c r="I6" s="16">
        <v>100</v>
      </c>
      <c r="J6" s="16">
        <v>25</v>
      </c>
      <c r="K6" s="16">
        <v>25</v>
      </c>
      <c r="L6" s="16">
        <v>12</v>
      </c>
      <c r="M6" s="81">
        <v>15.625</v>
      </c>
      <c r="N6" s="95">
        <v>15.625</v>
      </c>
      <c r="O6" s="64">
        <v>2530</v>
      </c>
      <c r="P6" s="65">
        <f>Table2245789101123456789101112[[#This Row],[PEMBULATAN]]*O6</f>
        <v>39531.25</v>
      </c>
    </row>
    <row r="7" spans="1:16" ht="22.5" customHeight="1" x14ac:dyDescent="0.2">
      <c r="A7" s="14"/>
      <c r="B7" s="14"/>
      <c r="C7" s="73" t="s">
        <v>1024</v>
      </c>
      <c r="D7" s="78" t="s">
        <v>86</v>
      </c>
      <c r="E7" s="13">
        <v>44505</v>
      </c>
      <c r="F7" s="76" t="s">
        <v>554</v>
      </c>
      <c r="G7" s="13">
        <v>44505</v>
      </c>
      <c r="H7" s="77" t="s">
        <v>555</v>
      </c>
      <c r="I7" s="16">
        <v>66</v>
      </c>
      <c r="J7" s="16">
        <v>35</v>
      </c>
      <c r="K7" s="16">
        <v>33</v>
      </c>
      <c r="L7" s="16">
        <v>6</v>
      </c>
      <c r="M7" s="81">
        <v>19.057500000000001</v>
      </c>
      <c r="N7" s="95">
        <v>19.057500000000001</v>
      </c>
      <c r="O7" s="64">
        <v>2530</v>
      </c>
      <c r="P7" s="65">
        <f>Table2245789101123456789101112[[#This Row],[PEMBULATAN]]*O7</f>
        <v>48215.475000000006</v>
      </c>
    </row>
    <row r="8" spans="1:16" ht="22.5" customHeight="1" x14ac:dyDescent="0.2">
      <c r="A8" s="14"/>
      <c r="B8" s="14"/>
      <c r="C8" s="73" t="s">
        <v>1025</v>
      </c>
      <c r="D8" s="78" t="s">
        <v>86</v>
      </c>
      <c r="E8" s="13">
        <v>44505</v>
      </c>
      <c r="F8" s="76" t="s">
        <v>554</v>
      </c>
      <c r="G8" s="13">
        <v>44505</v>
      </c>
      <c r="H8" s="77" t="s">
        <v>555</v>
      </c>
      <c r="I8" s="16">
        <v>35</v>
      </c>
      <c r="J8" s="16">
        <v>30</v>
      </c>
      <c r="K8" s="16">
        <v>28</v>
      </c>
      <c r="L8" s="16">
        <v>5</v>
      </c>
      <c r="M8" s="81">
        <v>7.35</v>
      </c>
      <c r="N8" s="95">
        <v>8</v>
      </c>
      <c r="O8" s="64">
        <v>2530</v>
      </c>
      <c r="P8" s="65">
        <f>Table2245789101123456789101112[[#This Row],[PEMBULATAN]]*O8</f>
        <v>20240</v>
      </c>
    </row>
    <row r="9" spans="1:16" ht="22.5" customHeight="1" x14ac:dyDescent="0.2">
      <c r="A9" s="14"/>
      <c r="B9" s="14"/>
      <c r="C9" s="73" t="s">
        <v>1026</v>
      </c>
      <c r="D9" s="78" t="s">
        <v>86</v>
      </c>
      <c r="E9" s="13">
        <v>44505</v>
      </c>
      <c r="F9" s="76" t="s">
        <v>554</v>
      </c>
      <c r="G9" s="13">
        <v>44505</v>
      </c>
      <c r="H9" s="77" t="s">
        <v>555</v>
      </c>
      <c r="I9" s="16">
        <v>79</v>
      </c>
      <c r="J9" s="16">
        <v>28</v>
      </c>
      <c r="K9" s="16">
        <v>13</v>
      </c>
      <c r="L9" s="16">
        <v>4</v>
      </c>
      <c r="M9" s="81">
        <v>7.1890000000000001</v>
      </c>
      <c r="N9" s="95">
        <v>7.1890000000000001</v>
      </c>
      <c r="O9" s="64">
        <v>2530</v>
      </c>
      <c r="P9" s="65">
        <f>Table2245789101123456789101112[[#This Row],[PEMBULATAN]]*O9</f>
        <v>18188.170000000002</v>
      </c>
    </row>
    <row r="10" spans="1:16" ht="22.5" customHeight="1" x14ac:dyDescent="0.2">
      <c r="A10" s="14"/>
      <c r="B10" s="14"/>
      <c r="C10" s="73" t="s">
        <v>1027</v>
      </c>
      <c r="D10" s="78" t="s">
        <v>86</v>
      </c>
      <c r="E10" s="13">
        <v>44505</v>
      </c>
      <c r="F10" s="76" t="s">
        <v>554</v>
      </c>
      <c r="G10" s="13">
        <v>44505</v>
      </c>
      <c r="H10" s="77" t="s">
        <v>555</v>
      </c>
      <c r="I10" s="16">
        <v>50</v>
      </c>
      <c r="J10" s="16">
        <v>38</v>
      </c>
      <c r="K10" s="16">
        <v>27</v>
      </c>
      <c r="L10" s="16">
        <v>9</v>
      </c>
      <c r="M10" s="81">
        <v>12.824999999999999</v>
      </c>
      <c r="N10" s="95">
        <v>12.824999999999999</v>
      </c>
      <c r="O10" s="64">
        <v>2530</v>
      </c>
      <c r="P10" s="65">
        <f>Table2245789101123456789101112[[#This Row],[PEMBULATAN]]*O10</f>
        <v>32447.25</v>
      </c>
    </row>
    <row r="11" spans="1:16" ht="22.5" customHeight="1" x14ac:dyDescent="0.2">
      <c r="A11" s="14"/>
      <c r="B11" s="14"/>
      <c r="C11" s="73" t="s">
        <v>1028</v>
      </c>
      <c r="D11" s="78" t="s">
        <v>86</v>
      </c>
      <c r="E11" s="13">
        <v>44505</v>
      </c>
      <c r="F11" s="76" t="s">
        <v>554</v>
      </c>
      <c r="G11" s="13">
        <v>44505</v>
      </c>
      <c r="H11" s="77" t="s">
        <v>555</v>
      </c>
      <c r="I11" s="16">
        <v>117</v>
      </c>
      <c r="J11" s="16">
        <v>54</v>
      </c>
      <c r="K11" s="16">
        <v>18</v>
      </c>
      <c r="L11" s="16">
        <v>8</v>
      </c>
      <c r="M11" s="81">
        <v>28.431000000000001</v>
      </c>
      <c r="N11" s="95">
        <v>29</v>
      </c>
      <c r="O11" s="64">
        <v>2530</v>
      </c>
      <c r="P11" s="65">
        <f>Table2245789101123456789101112[[#This Row],[PEMBULATAN]]*O11</f>
        <v>73370</v>
      </c>
    </row>
    <row r="12" spans="1:16" ht="22.5" customHeight="1" x14ac:dyDescent="0.2">
      <c r="A12" s="14"/>
      <c r="B12" s="14"/>
      <c r="C12" s="73" t="s">
        <v>1029</v>
      </c>
      <c r="D12" s="78" t="s">
        <v>86</v>
      </c>
      <c r="E12" s="13">
        <v>44505</v>
      </c>
      <c r="F12" s="76" t="s">
        <v>554</v>
      </c>
      <c r="G12" s="13">
        <v>44505</v>
      </c>
      <c r="H12" s="77" t="s">
        <v>555</v>
      </c>
      <c r="I12" s="16">
        <v>64</v>
      </c>
      <c r="J12" s="16">
        <v>40</v>
      </c>
      <c r="K12" s="16">
        <v>21</v>
      </c>
      <c r="L12" s="16">
        <v>11</v>
      </c>
      <c r="M12" s="81">
        <v>13.44</v>
      </c>
      <c r="N12" s="95">
        <v>14</v>
      </c>
      <c r="O12" s="64">
        <v>2530</v>
      </c>
      <c r="P12" s="65">
        <f>Table2245789101123456789101112[[#This Row],[PEMBULATAN]]*O12</f>
        <v>35420</v>
      </c>
    </row>
    <row r="13" spans="1:16" ht="22.5" customHeight="1" x14ac:dyDescent="0.2">
      <c r="A13" s="14"/>
      <c r="B13" s="14"/>
      <c r="C13" s="73" t="s">
        <v>1030</v>
      </c>
      <c r="D13" s="78" t="s">
        <v>86</v>
      </c>
      <c r="E13" s="13">
        <v>44505</v>
      </c>
      <c r="F13" s="76" t="s">
        <v>554</v>
      </c>
      <c r="G13" s="13">
        <v>44505</v>
      </c>
      <c r="H13" s="77" t="s">
        <v>555</v>
      </c>
      <c r="I13" s="16">
        <v>34</v>
      </c>
      <c r="J13" s="16">
        <v>26</v>
      </c>
      <c r="K13" s="16">
        <v>26</v>
      </c>
      <c r="L13" s="16">
        <v>4</v>
      </c>
      <c r="M13" s="81">
        <v>5.7460000000000004</v>
      </c>
      <c r="N13" s="95">
        <v>5.7460000000000004</v>
      </c>
      <c r="O13" s="64">
        <v>2530</v>
      </c>
      <c r="P13" s="65">
        <f>Table2245789101123456789101112[[#This Row],[PEMBULATAN]]*O13</f>
        <v>14537.380000000001</v>
      </c>
    </row>
    <row r="14" spans="1:16" ht="22.5" customHeight="1" x14ac:dyDescent="0.2">
      <c r="A14" s="14"/>
      <c r="B14" s="14"/>
      <c r="C14" s="73" t="s">
        <v>1031</v>
      </c>
      <c r="D14" s="78" t="s">
        <v>86</v>
      </c>
      <c r="E14" s="13">
        <v>44505</v>
      </c>
      <c r="F14" s="76" t="s">
        <v>554</v>
      </c>
      <c r="G14" s="13">
        <v>44505</v>
      </c>
      <c r="H14" s="77" t="s">
        <v>555</v>
      </c>
      <c r="I14" s="16">
        <v>200</v>
      </c>
      <c r="J14" s="16">
        <v>20</v>
      </c>
      <c r="K14" s="16">
        <v>20</v>
      </c>
      <c r="L14" s="16">
        <v>10</v>
      </c>
      <c r="M14" s="81">
        <v>20</v>
      </c>
      <c r="N14" s="95">
        <v>20</v>
      </c>
      <c r="O14" s="64">
        <v>2530</v>
      </c>
      <c r="P14" s="65">
        <f>Table2245789101123456789101112[[#This Row],[PEMBULATAN]]*O14</f>
        <v>50600</v>
      </c>
    </row>
    <row r="15" spans="1:16" ht="22.5" customHeight="1" x14ac:dyDescent="0.2">
      <c r="A15" s="14"/>
      <c r="B15" s="14"/>
      <c r="C15" s="73" t="s">
        <v>1032</v>
      </c>
      <c r="D15" s="78" t="s">
        <v>86</v>
      </c>
      <c r="E15" s="13">
        <v>44505</v>
      </c>
      <c r="F15" s="76" t="s">
        <v>554</v>
      </c>
      <c r="G15" s="13">
        <v>44505</v>
      </c>
      <c r="H15" s="77" t="s">
        <v>555</v>
      </c>
      <c r="I15" s="16">
        <v>56</v>
      </c>
      <c r="J15" s="16">
        <v>40</v>
      </c>
      <c r="K15" s="16">
        <v>15</v>
      </c>
      <c r="L15" s="16">
        <v>3</v>
      </c>
      <c r="M15" s="81">
        <v>8.4</v>
      </c>
      <c r="N15" s="95">
        <v>9</v>
      </c>
      <c r="O15" s="64">
        <v>2530</v>
      </c>
      <c r="P15" s="65">
        <f>Table2245789101123456789101112[[#This Row],[PEMBULATAN]]*O15</f>
        <v>22770</v>
      </c>
    </row>
    <row r="16" spans="1:16" ht="22.5" customHeight="1" x14ac:dyDescent="0.2">
      <c r="A16" s="14"/>
      <c r="B16" s="14"/>
      <c r="C16" s="73" t="s">
        <v>1033</v>
      </c>
      <c r="D16" s="78" t="s">
        <v>86</v>
      </c>
      <c r="E16" s="13">
        <v>44505</v>
      </c>
      <c r="F16" s="76" t="s">
        <v>554</v>
      </c>
      <c r="G16" s="13">
        <v>44505</v>
      </c>
      <c r="H16" s="77" t="s">
        <v>555</v>
      </c>
      <c r="I16" s="16">
        <v>49</v>
      </c>
      <c r="J16" s="16">
        <v>32</v>
      </c>
      <c r="K16" s="16">
        <v>26</v>
      </c>
      <c r="L16" s="16">
        <v>9</v>
      </c>
      <c r="M16" s="81">
        <v>10.192</v>
      </c>
      <c r="N16" s="95">
        <v>10.192</v>
      </c>
      <c r="O16" s="64">
        <v>2530</v>
      </c>
      <c r="P16" s="65">
        <f>Table2245789101123456789101112[[#This Row],[PEMBULATAN]]*O16</f>
        <v>25785.760000000002</v>
      </c>
    </row>
    <row r="17" spans="1:16" ht="22.5" customHeight="1" x14ac:dyDescent="0.2">
      <c r="A17" s="14"/>
      <c r="B17" s="14"/>
      <c r="C17" s="73" t="s">
        <v>1034</v>
      </c>
      <c r="D17" s="78" t="s">
        <v>86</v>
      </c>
      <c r="E17" s="13">
        <v>44505</v>
      </c>
      <c r="F17" s="76" t="s">
        <v>554</v>
      </c>
      <c r="G17" s="13">
        <v>44505</v>
      </c>
      <c r="H17" s="77" t="s">
        <v>555</v>
      </c>
      <c r="I17" s="16">
        <v>90</v>
      </c>
      <c r="J17" s="16">
        <v>66</v>
      </c>
      <c r="K17" s="16">
        <v>3</v>
      </c>
      <c r="L17" s="16">
        <v>2</v>
      </c>
      <c r="M17" s="81">
        <v>4.4550000000000001</v>
      </c>
      <c r="N17" s="95">
        <v>5</v>
      </c>
      <c r="O17" s="64">
        <v>2530</v>
      </c>
      <c r="P17" s="65">
        <f>Table2245789101123456789101112[[#This Row],[PEMBULATAN]]*O17</f>
        <v>12650</v>
      </c>
    </row>
    <row r="18" spans="1:16" ht="22.5" customHeight="1" x14ac:dyDescent="0.2">
      <c r="A18" s="14"/>
      <c r="B18" s="14"/>
      <c r="C18" s="73" t="s">
        <v>1035</v>
      </c>
      <c r="D18" s="78" t="s">
        <v>86</v>
      </c>
      <c r="E18" s="13">
        <v>44505</v>
      </c>
      <c r="F18" s="76" t="s">
        <v>554</v>
      </c>
      <c r="G18" s="13">
        <v>44505</v>
      </c>
      <c r="H18" s="77" t="s">
        <v>555</v>
      </c>
      <c r="I18" s="16">
        <v>90</v>
      </c>
      <c r="J18" s="16">
        <v>66</v>
      </c>
      <c r="K18" s="16">
        <v>3</v>
      </c>
      <c r="L18" s="16">
        <v>2</v>
      </c>
      <c r="M18" s="81">
        <v>4.4550000000000001</v>
      </c>
      <c r="N18" s="95">
        <v>5</v>
      </c>
      <c r="O18" s="64">
        <v>2530</v>
      </c>
      <c r="P18" s="65">
        <f>Table2245789101123456789101112[[#This Row],[PEMBULATAN]]*O18</f>
        <v>12650</v>
      </c>
    </row>
    <row r="19" spans="1:16" ht="22.5" customHeight="1" x14ac:dyDescent="0.2">
      <c r="A19" s="14"/>
      <c r="B19" s="14"/>
      <c r="C19" s="73" t="s">
        <v>1036</v>
      </c>
      <c r="D19" s="78" t="s">
        <v>86</v>
      </c>
      <c r="E19" s="13">
        <v>44505</v>
      </c>
      <c r="F19" s="76" t="s">
        <v>554</v>
      </c>
      <c r="G19" s="13">
        <v>44505</v>
      </c>
      <c r="H19" s="77" t="s">
        <v>555</v>
      </c>
      <c r="I19" s="16">
        <v>90</v>
      </c>
      <c r="J19" s="16">
        <v>66</v>
      </c>
      <c r="K19" s="16">
        <v>3</v>
      </c>
      <c r="L19" s="16">
        <v>2</v>
      </c>
      <c r="M19" s="81">
        <v>4.4550000000000001</v>
      </c>
      <c r="N19" s="95">
        <v>5</v>
      </c>
      <c r="O19" s="64">
        <v>2530</v>
      </c>
      <c r="P19" s="65">
        <f>Table2245789101123456789101112[[#This Row],[PEMBULATAN]]*O19</f>
        <v>12650</v>
      </c>
    </row>
    <row r="20" spans="1:16" ht="22.5" customHeight="1" x14ac:dyDescent="0.2">
      <c r="A20" s="14"/>
      <c r="B20" s="14"/>
      <c r="C20" s="73" t="s">
        <v>1037</v>
      </c>
      <c r="D20" s="78" t="s">
        <v>86</v>
      </c>
      <c r="E20" s="13">
        <v>44505</v>
      </c>
      <c r="F20" s="76" t="s">
        <v>554</v>
      </c>
      <c r="G20" s="13">
        <v>44505</v>
      </c>
      <c r="H20" s="77" t="s">
        <v>555</v>
      </c>
      <c r="I20" s="16">
        <v>90</v>
      </c>
      <c r="J20" s="16">
        <v>66</v>
      </c>
      <c r="K20" s="16">
        <v>3</v>
      </c>
      <c r="L20" s="16">
        <v>2</v>
      </c>
      <c r="M20" s="81">
        <v>4.4550000000000001</v>
      </c>
      <c r="N20" s="95">
        <v>5</v>
      </c>
      <c r="O20" s="64">
        <v>2530</v>
      </c>
      <c r="P20" s="65">
        <f>Table2245789101123456789101112[[#This Row],[PEMBULATAN]]*O20</f>
        <v>12650</v>
      </c>
    </row>
    <row r="21" spans="1:16" ht="22.5" customHeight="1" x14ac:dyDescent="0.2">
      <c r="A21" s="14"/>
      <c r="B21" s="14"/>
      <c r="C21" s="73" t="s">
        <v>1038</v>
      </c>
      <c r="D21" s="78" t="s">
        <v>86</v>
      </c>
      <c r="E21" s="13">
        <v>44505</v>
      </c>
      <c r="F21" s="76" t="s">
        <v>554</v>
      </c>
      <c r="G21" s="13">
        <v>44505</v>
      </c>
      <c r="H21" s="77" t="s">
        <v>555</v>
      </c>
      <c r="I21" s="16">
        <v>90</v>
      </c>
      <c r="J21" s="16">
        <v>66</v>
      </c>
      <c r="K21" s="16">
        <v>3</v>
      </c>
      <c r="L21" s="16">
        <v>2</v>
      </c>
      <c r="M21" s="81">
        <v>4.4550000000000001</v>
      </c>
      <c r="N21" s="95">
        <v>5</v>
      </c>
      <c r="O21" s="64">
        <v>2530</v>
      </c>
      <c r="P21" s="65">
        <f>Table2245789101123456789101112[[#This Row],[PEMBULATAN]]*O21</f>
        <v>12650</v>
      </c>
    </row>
    <row r="22" spans="1:16" ht="22.5" customHeight="1" x14ac:dyDescent="0.2">
      <c r="A22" s="14"/>
      <c r="B22" s="14"/>
      <c r="C22" s="73" t="s">
        <v>1039</v>
      </c>
      <c r="D22" s="78" t="s">
        <v>86</v>
      </c>
      <c r="E22" s="13">
        <v>44505</v>
      </c>
      <c r="F22" s="76" t="s">
        <v>554</v>
      </c>
      <c r="G22" s="13">
        <v>44505</v>
      </c>
      <c r="H22" s="77" t="s">
        <v>555</v>
      </c>
      <c r="I22" s="16">
        <v>95</v>
      </c>
      <c r="J22" s="16">
        <v>10</v>
      </c>
      <c r="K22" s="16">
        <v>10</v>
      </c>
      <c r="L22" s="16">
        <v>3</v>
      </c>
      <c r="M22" s="81">
        <v>2.375</v>
      </c>
      <c r="N22" s="95">
        <v>3</v>
      </c>
      <c r="O22" s="64">
        <v>2530</v>
      </c>
      <c r="P22" s="65">
        <f>Table2245789101123456789101112[[#This Row],[PEMBULATAN]]*O22</f>
        <v>7590</v>
      </c>
    </row>
    <row r="23" spans="1:16" ht="22.5" customHeight="1" x14ac:dyDescent="0.2">
      <c r="A23" s="14"/>
      <c r="B23" s="14"/>
      <c r="C23" s="73" t="s">
        <v>1040</v>
      </c>
      <c r="D23" s="78" t="s">
        <v>86</v>
      </c>
      <c r="E23" s="13">
        <v>44505</v>
      </c>
      <c r="F23" s="76" t="s">
        <v>554</v>
      </c>
      <c r="G23" s="13">
        <v>44505</v>
      </c>
      <c r="H23" s="77" t="s">
        <v>555</v>
      </c>
      <c r="I23" s="16">
        <v>103</v>
      </c>
      <c r="J23" s="16">
        <v>25</v>
      </c>
      <c r="K23" s="16">
        <v>6</v>
      </c>
      <c r="L23" s="16">
        <v>1</v>
      </c>
      <c r="M23" s="81">
        <v>3.8624999999999998</v>
      </c>
      <c r="N23" s="95">
        <v>3.8624999999999998</v>
      </c>
      <c r="O23" s="64">
        <v>2530</v>
      </c>
      <c r="P23" s="65">
        <f>Table2245789101123456789101112[[#This Row],[PEMBULATAN]]*O23</f>
        <v>9772.125</v>
      </c>
    </row>
    <row r="24" spans="1:16" ht="22.5" customHeight="1" x14ac:dyDescent="0.2">
      <c r="A24" s="14"/>
      <c r="B24" s="14"/>
      <c r="C24" s="73" t="s">
        <v>1041</v>
      </c>
      <c r="D24" s="78" t="s">
        <v>86</v>
      </c>
      <c r="E24" s="13">
        <v>44505</v>
      </c>
      <c r="F24" s="76" t="s">
        <v>554</v>
      </c>
      <c r="G24" s="13">
        <v>44505</v>
      </c>
      <c r="H24" s="77" t="s">
        <v>555</v>
      </c>
      <c r="I24" s="16">
        <v>64</v>
      </c>
      <c r="J24" s="16">
        <v>38</v>
      </c>
      <c r="K24" s="16">
        <v>12</v>
      </c>
      <c r="L24" s="16">
        <v>8</v>
      </c>
      <c r="M24" s="81">
        <v>7.2960000000000003</v>
      </c>
      <c r="N24" s="95">
        <v>8</v>
      </c>
      <c r="O24" s="64">
        <v>2530</v>
      </c>
      <c r="P24" s="65">
        <f>Table2245789101123456789101112[[#This Row],[PEMBULATAN]]*O24</f>
        <v>20240</v>
      </c>
    </row>
    <row r="25" spans="1:16" ht="22.5" customHeight="1" x14ac:dyDescent="0.2">
      <c r="A25" s="14"/>
      <c r="B25" s="14"/>
      <c r="C25" s="73" t="s">
        <v>1042</v>
      </c>
      <c r="D25" s="78" t="s">
        <v>86</v>
      </c>
      <c r="E25" s="13">
        <v>44505</v>
      </c>
      <c r="F25" s="76" t="s">
        <v>554</v>
      </c>
      <c r="G25" s="13">
        <v>44505</v>
      </c>
      <c r="H25" s="77" t="s">
        <v>555</v>
      </c>
      <c r="I25" s="16">
        <v>157</v>
      </c>
      <c r="J25" s="16">
        <v>30</v>
      </c>
      <c r="K25" s="16">
        <v>11</v>
      </c>
      <c r="L25" s="16">
        <v>4</v>
      </c>
      <c r="M25" s="81">
        <v>12.952500000000001</v>
      </c>
      <c r="N25" s="95">
        <v>12.952500000000001</v>
      </c>
      <c r="O25" s="64">
        <v>2530</v>
      </c>
      <c r="P25" s="65">
        <f>Table2245789101123456789101112[[#This Row],[PEMBULATAN]]*O25</f>
        <v>32769.825000000004</v>
      </c>
    </row>
    <row r="26" spans="1:16" ht="22.5" customHeight="1" x14ac:dyDescent="0.2">
      <c r="A26" s="14"/>
      <c r="B26" s="14"/>
      <c r="C26" s="73" t="s">
        <v>1043</v>
      </c>
      <c r="D26" s="78" t="s">
        <v>86</v>
      </c>
      <c r="E26" s="13">
        <v>44505</v>
      </c>
      <c r="F26" s="76" t="s">
        <v>554</v>
      </c>
      <c r="G26" s="13">
        <v>44505</v>
      </c>
      <c r="H26" s="77" t="s">
        <v>555</v>
      </c>
      <c r="I26" s="16">
        <v>87</v>
      </c>
      <c r="J26" s="16">
        <v>50</v>
      </c>
      <c r="K26" s="16">
        <v>20</v>
      </c>
      <c r="L26" s="16">
        <v>9</v>
      </c>
      <c r="M26" s="81">
        <v>21.75</v>
      </c>
      <c r="N26" s="95">
        <v>21.75</v>
      </c>
      <c r="O26" s="64">
        <v>2530</v>
      </c>
      <c r="P26" s="65">
        <f>Table2245789101123456789101112[[#This Row],[PEMBULATAN]]*O26</f>
        <v>55027.5</v>
      </c>
    </row>
    <row r="27" spans="1:16" ht="22.5" customHeight="1" x14ac:dyDescent="0.2">
      <c r="A27" s="14"/>
      <c r="B27" s="14"/>
      <c r="C27" s="73" t="s">
        <v>1044</v>
      </c>
      <c r="D27" s="78" t="s">
        <v>86</v>
      </c>
      <c r="E27" s="13">
        <v>44505</v>
      </c>
      <c r="F27" s="76" t="s">
        <v>554</v>
      </c>
      <c r="G27" s="13">
        <v>44505</v>
      </c>
      <c r="H27" s="77" t="s">
        <v>555</v>
      </c>
      <c r="I27" s="16">
        <v>150</v>
      </c>
      <c r="J27" s="16">
        <v>51</v>
      </c>
      <c r="K27" s="16">
        <v>23</v>
      </c>
      <c r="L27" s="16">
        <v>7</v>
      </c>
      <c r="M27" s="81">
        <v>43.987499999999997</v>
      </c>
      <c r="N27" s="95">
        <v>43.987499999999997</v>
      </c>
      <c r="O27" s="64">
        <v>2530</v>
      </c>
      <c r="P27" s="65">
        <f>Table2245789101123456789101112[[#This Row],[PEMBULATAN]]*O27</f>
        <v>111288.375</v>
      </c>
    </row>
    <row r="28" spans="1:16" ht="22.5" customHeight="1" x14ac:dyDescent="0.2">
      <c r="A28" s="14"/>
      <c r="B28" s="14"/>
      <c r="C28" s="73" t="s">
        <v>1045</v>
      </c>
      <c r="D28" s="78" t="s">
        <v>86</v>
      </c>
      <c r="E28" s="13">
        <v>44505</v>
      </c>
      <c r="F28" s="76" t="s">
        <v>554</v>
      </c>
      <c r="G28" s="13">
        <v>44505</v>
      </c>
      <c r="H28" s="77" t="s">
        <v>555</v>
      </c>
      <c r="I28" s="16">
        <v>95</v>
      </c>
      <c r="J28" s="16">
        <v>51</v>
      </c>
      <c r="K28" s="16">
        <v>31</v>
      </c>
      <c r="L28" s="16">
        <v>9</v>
      </c>
      <c r="M28" s="81">
        <v>37.548749999999998</v>
      </c>
      <c r="N28" s="95">
        <v>37.548749999999998</v>
      </c>
      <c r="O28" s="64">
        <v>2530</v>
      </c>
      <c r="P28" s="65">
        <f>Table2245789101123456789101112[[#This Row],[PEMBULATAN]]*O28</f>
        <v>94998.337499999994</v>
      </c>
    </row>
    <row r="29" spans="1:16" ht="22.5" customHeight="1" x14ac:dyDescent="0.2">
      <c r="A29" s="14"/>
      <c r="B29" s="14"/>
      <c r="C29" s="73" t="s">
        <v>1046</v>
      </c>
      <c r="D29" s="78" t="s">
        <v>86</v>
      </c>
      <c r="E29" s="13">
        <v>44505</v>
      </c>
      <c r="F29" s="76" t="s">
        <v>554</v>
      </c>
      <c r="G29" s="13">
        <v>44505</v>
      </c>
      <c r="H29" s="77" t="s">
        <v>555</v>
      </c>
      <c r="I29" s="16">
        <v>98</v>
      </c>
      <c r="J29" s="16">
        <v>60</v>
      </c>
      <c r="K29" s="16">
        <v>27</v>
      </c>
      <c r="L29" s="16">
        <v>9</v>
      </c>
      <c r="M29" s="81">
        <v>39.69</v>
      </c>
      <c r="N29" s="95">
        <v>39.69</v>
      </c>
      <c r="O29" s="64">
        <v>2530</v>
      </c>
      <c r="P29" s="65">
        <f>Table2245789101123456789101112[[#This Row],[PEMBULATAN]]*O29</f>
        <v>100415.7</v>
      </c>
    </row>
    <row r="30" spans="1:16" ht="22.5" customHeight="1" x14ac:dyDescent="0.2">
      <c r="A30" s="14"/>
      <c r="B30" s="14"/>
      <c r="C30" s="73" t="s">
        <v>1047</v>
      </c>
      <c r="D30" s="78" t="s">
        <v>86</v>
      </c>
      <c r="E30" s="13">
        <v>44505</v>
      </c>
      <c r="F30" s="76" t="s">
        <v>554</v>
      </c>
      <c r="G30" s="13">
        <v>44505</v>
      </c>
      <c r="H30" s="77" t="s">
        <v>555</v>
      </c>
      <c r="I30" s="16">
        <v>77</v>
      </c>
      <c r="J30" s="16">
        <v>50</v>
      </c>
      <c r="K30" s="16">
        <v>18</v>
      </c>
      <c r="L30" s="16">
        <v>6</v>
      </c>
      <c r="M30" s="81">
        <v>17.324999999999999</v>
      </c>
      <c r="N30" s="95">
        <v>18</v>
      </c>
      <c r="O30" s="64">
        <v>2530</v>
      </c>
      <c r="P30" s="65">
        <f>Table2245789101123456789101112[[#This Row],[PEMBULATAN]]*O30</f>
        <v>45540</v>
      </c>
    </row>
    <row r="31" spans="1:16" ht="22.5" customHeight="1" x14ac:dyDescent="0.2">
      <c r="A31" s="14"/>
      <c r="B31" s="14"/>
      <c r="C31" s="73" t="s">
        <v>1048</v>
      </c>
      <c r="D31" s="78" t="s">
        <v>86</v>
      </c>
      <c r="E31" s="13">
        <v>44505</v>
      </c>
      <c r="F31" s="76" t="s">
        <v>554</v>
      </c>
      <c r="G31" s="13">
        <v>44505</v>
      </c>
      <c r="H31" s="77" t="s">
        <v>555</v>
      </c>
      <c r="I31" s="16">
        <v>98</v>
      </c>
      <c r="J31" s="16">
        <v>41</v>
      </c>
      <c r="K31" s="16">
        <v>20</v>
      </c>
      <c r="L31" s="16">
        <v>7</v>
      </c>
      <c r="M31" s="81">
        <v>20.09</v>
      </c>
      <c r="N31" s="95">
        <v>20.09</v>
      </c>
      <c r="O31" s="64">
        <v>2530</v>
      </c>
      <c r="P31" s="65">
        <f>Table2245789101123456789101112[[#This Row],[PEMBULATAN]]*O31</f>
        <v>50827.7</v>
      </c>
    </row>
    <row r="32" spans="1:16" ht="22.5" customHeight="1" x14ac:dyDescent="0.2">
      <c r="A32" s="14"/>
      <c r="B32" s="14"/>
      <c r="C32" s="73" t="s">
        <v>1049</v>
      </c>
      <c r="D32" s="78" t="s">
        <v>86</v>
      </c>
      <c r="E32" s="13">
        <v>44505</v>
      </c>
      <c r="F32" s="76" t="s">
        <v>554</v>
      </c>
      <c r="G32" s="13">
        <v>44505</v>
      </c>
      <c r="H32" s="77" t="s">
        <v>555</v>
      </c>
      <c r="I32" s="16">
        <v>61</v>
      </c>
      <c r="J32" s="16">
        <v>50</v>
      </c>
      <c r="K32" s="16">
        <v>23</v>
      </c>
      <c r="L32" s="16">
        <v>7</v>
      </c>
      <c r="M32" s="81">
        <v>17.537500000000001</v>
      </c>
      <c r="N32" s="95">
        <v>17.537500000000001</v>
      </c>
      <c r="O32" s="64">
        <v>2530</v>
      </c>
      <c r="P32" s="65">
        <f>Table2245789101123456789101112[[#This Row],[PEMBULATAN]]*O32</f>
        <v>44369.875</v>
      </c>
    </row>
    <row r="33" spans="1:16" ht="22.5" customHeight="1" x14ac:dyDescent="0.2">
      <c r="A33" s="14"/>
      <c r="B33" s="14"/>
      <c r="C33" s="73" t="s">
        <v>1050</v>
      </c>
      <c r="D33" s="78" t="s">
        <v>86</v>
      </c>
      <c r="E33" s="13">
        <v>44505</v>
      </c>
      <c r="F33" s="76" t="s">
        <v>554</v>
      </c>
      <c r="G33" s="13">
        <v>44505</v>
      </c>
      <c r="H33" s="77" t="s">
        <v>555</v>
      </c>
      <c r="I33" s="16">
        <v>58</v>
      </c>
      <c r="J33" s="16">
        <v>30</v>
      </c>
      <c r="K33" s="16">
        <v>21</v>
      </c>
      <c r="L33" s="16">
        <v>4</v>
      </c>
      <c r="M33" s="81">
        <v>9.1349999999999998</v>
      </c>
      <c r="N33" s="95">
        <v>9.1349999999999998</v>
      </c>
      <c r="O33" s="64">
        <v>2530</v>
      </c>
      <c r="P33" s="65">
        <f>Table2245789101123456789101112[[#This Row],[PEMBULATAN]]*O33</f>
        <v>23111.55</v>
      </c>
    </row>
    <row r="34" spans="1:16" ht="22.5" customHeight="1" x14ac:dyDescent="0.2">
      <c r="A34" s="14"/>
      <c r="B34" s="14"/>
      <c r="C34" s="73" t="s">
        <v>1051</v>
      </c>
      <c r="D34" s="78" t="s">
        <v>86</v>
      </c>
      <c r="E34" s="13">
        <v>44505</v>
      </c>
      <c r="F34" s="76" t="s">
        <v>554</v>
      </c>
      <c r="G34" s="13">
        <v>44505</v>
      </c>
      <c r="H34" s="77" t="s">
        <v>555</v>
      </c>
      <c r="I34" s="16">
        <v>95</v>
      </c>
      <c r="J34" s="16">
        <v>50</v>
      </c>
      <c r="K34" s="16">
        <v>29</v>
      </c>
      <c r="L34" s="16">
        <v>7</v>
      </c>
      <c r="M34" s="81">
        <v>34.4375</v>
      </c>
      <c r="N34" s="95">
        <v>35</v>
      </c>
      <c r="O34" s="64">
        <v>2530</v>
      </c>
      <c r="P34" s="65">
        <f>Table2245789101123456789101112[[#This Row],[PEMBULATAN]]*O34</f>
        <v>88550</v>
      </c>
    </row>
    <row r="35" spans="1:16" ht="22.5" customHeight="1" x14ac:dyDescent="0.2">
      <c r="A35" s="14"/>
      <c r="B35" s="14"/>
      <c r="C35" s="73" t="s">
        <v>1052</v>
      </c>
      <c r="D35" s="78" t="s">
        <v>86</v>
      </c>
      <c r="E35" s="13">
        <v>44505</v>
      </c>
      <c r="F35" s="76" t="s">
        <v>554</v>
      </c>
      <c r="G35" s="13">
        <v>44505</v>
      </c>
      <c r="H35" s="77" t="s">
        <v>555</v>
      </c>
      <c r="I35" s="16">
        <v>59</v>
      </c>
      <c r="J35" s="16">
        <v>40</v>
      </c>
      <c r="K35" s="16">
        <v>20</v>
      </c>
      <c r="L35" s="16">
        <v>3</v>
      </c>
      <c r="M35" s="81">
        <v>11.8</v>
      </c>
      <c r="N35" s="95">
        <v>11.8</v>
      </c>
      <c r="O35" s="64">
        <v>2530</v>
      </c>
      <c r="P35" s="65">
        <f>Table2245789101123456789101112[[#This Row],[PEMBULATAN]]*O35</f>
        <v>29854</v>
      </c>
    </row>
    <row r="36" spans="1:16" ht="22.5" customHeight="1" x14ac:dyDescent="0.2">
      <c r="A36" s="14"/>
      <c r="B36" s="14"/>
      <c r="C36" s="73" t="s">
        <v>1053</v>
      </c>
      <c r="D36" s="78" t="s">
        <v>86</v>
      </c>
      <c r="E36" s="13">
        <v>44505</v>
      </c>
      <c r="F36" s="76" t="s">
        <v>554</v>
      </c>
      <c r="G36" s="13">
        <v>44505</v>
      </c>
      <c r="H36" s="77" t="s">
        <v>555</v>
      </c>
      <c r="I36" s="16">
        <v>10</v>
      </c>
      <c r="J36" s="16">
        <v>51</v>
      </c>
      <c r="K36" s="16">
        <v>36</v>
      </c>
      <c r="L36" s="16">
        <v>7</v>
      </c>
      <c r="M36" s="81">
        <v>4.59</v>
      </c>
      <c r="N36" s="95">
        <v>7</v>
      </c>
      <c r="O36" s="64">
        <v>2530</v>
      </c>
      <c r="P36" s="65">
        <f>Table2245789101123456789101112[[#This Row],[PEMBULATAN]]*O36</f>
        <v>17710</v>
      </c>
    </row>
    <row r="37" spans="1:16" ht="22.5" customHeight="1" x14ac:dyDescent="0.2">
      <c r="A37" s="14"/>
      <c r="B37" s="14"/>
      <c r="C37" s="73" t="s">
        <v>1054</v>
      </c>
      <c r="D37" s="78" t="s">
        <v>86</v>
      </c>
      <c r="E37" s="13">
        <v>44505</v>
      </c>
      <c r="F37" s="76" t="s">
        <v>554</v>
      </c>
      <c r="G37" s="13">
        <v>44505</v>
      </c>
      <c r="H37" s="77" t="s">
        <v>555</v>
      </c>
      <c r="I37" s="16">
        <v>90</v>
      </c>
      <c r="J37" s="16">
        <v>60</v>
      </c>
      <c r="K37" s="16">
        <v>30</v>
      </c>
      <c r="L37" s="16">
        <v>5</v>
      </c>
      <c r="M37" s="81">
        <v>40.5</v>
      </c>
      <c r="N37" s="95">
        <v>40.5</v>
      </c>
      <c r="O37" s="64">
        <v>2530</v>
      </c>
      <c r="P37" s="65">
        <f>Table2245789101123456789101112[[#This Row],[PEMBULATAN]]*O37</f>
        <v>102465</v>
      </c>
    </row>
    <row r="38" spans="1:16" ht="22.5" customHeight="1" x14ac:dyDescent="0.2">
      <c r="A38" s="14"/>
      <c r="B38" s="14"/>
      <c r="C38" s="73" t="s">
        <v>1055</v>
      </c>
      <c r="D38" s="78" t="s">
        <v>86</v>
      </c>
      <c r="E38" s="13">
        <v>44505</v>
      </c>
      <c r="F38" s="76" t="s">
        <v>554</v>
      </c>
      <c r="G38" s="13">
        <v>44505</v>
      </c>
      <c r="H38" s="77" t="s">
        <v>555</v>
      </c>
      <c r="I38" s="16">
        <v>96</v>
      </c>
      <c r="J38" s="16">
        <v>55</v>
      </c>
      <c r="K38" s="16">
        <v>25</v>
      </c>
      <c r="L38" s="16">
        <v>11</v>
      </c>
      <c r="M38" s="81">
        <v>33</v>
      </c>
      <c r="N38" s="95">
        <v>33</v>
      </c>
      <c r="O38" s="64">
        <v>2530</v>
      </c>
      <c r="P38" s="65">
        <f>Table2245789101123456789101112[[#This Row],[PEMBULATAN]]*O38</f>
        <v>83490</v>
      </c>
    </row>
    <row r="39" spans="1:16" ht="22.5" customHeight="1" x14ac:dyDescent="0.2">
      <c r="A39" s="14"/>
      <c r="B39" s="14"/>
      <c r="C39" s="73" t="s">
        <v>1056</v>
      </c>
      <c r="D39" s="78" t="s">
        <v>86</v>
      </c>
      <c r="E39" s="13">
        <v>44505</v>
      </c>
      <c r="F39" s="76" t="s">
        <v>554</v>
      </c>
      <c r="G39" s="13">
        <v>44505</v>
      </c>
      <c r="H39" s="77" t="s">
        <v>555</v>
      </c>
      <c r="I39" s="16">
        <v>105</v>
      </c>
      <c r="J39" s="16">
        <v>60</v>
      </c>
      <c r="K39" s="16">
        <v>30</v>
      </c>
      <c r="L39" s="16">
        <v>17</v>
      </c>
      <c r="M39" s="81">
        <v>47.25</v>
      </c>
      <c r="N39" s="95">
        <v>47.25</v>
      </c>
      <c r="O39" s="64">
        <v>2530</v>
      </c>
      <c r="P39" s="65">
        <f>Table2245789101123456789101112[[#This Row],[PEMBULATAN]]*O39</f>
        <v>119542.5</v>
      </c>
    </row>
    <row r="40" spans="1:16" ht="22.5" customHeight="1" x14ac:dyDescent="0.2">
      <c r="A40" s="14"/>
      <c r="B40" s="14"/>
      <c r="C40" s="73" t="s">
        <v>1057</v>
      </c>
      <c r="D40" s="78" t="s">
        <v>86</v>
      </c>
      <c r="E40" s="13">
        <v>44505</v>
      </c>
      <c r="F40" s="76" t="s">
        <v>554</v>
      </c>
      <c r="G40" s="13">
        <v>44505</v>
      </c>
      <c r="H40" s="77" t="s">
        <v>555</v>
      </c>
      <c r="I40" s="16">
        <v>91</v>
      </c>
      <c r="J40" s="16">
        <v>68</v>
      </c>
      <c r="K40" s="16">
        <v>32</v>
      </c>
      <c r="L40" s="16">
        <v>6</v>
      </c>
      <c r="M40" s="81">
        <v>49.503999999999998</v>
      </c>
      <c r="N40" s="95">
        <v>49.503999999999998</v>
      </c>
      <c r="O40" s="64">
        <v>2530</v>
      </c>
      <c r="P40" s="65">
        <f>Table2245789101123456789101112[[#This Row],[PEMBULATAN]]*O40</f>
        <v>125245.12</v>
      </c>
    </row>
    <row r="41" spans="1:16" ht="22.5" customHeight="1" x14ac:dyDescent="0.2">
      <c r="A41" s="14"/>
      <c r="B41" s="14"/>
      <c r="C41" s="73" t="s">
        <v>1058</v>
      </c>
      <c r="D41" s="78" t="s">
        <v>86</v>
      </c>
      <c r="E41" s="13">
        <v>44505</v>
      </c>
      <c r="F41" s="76" t="s">
        <v>554</v>
      </c>
      <c r="G41" s="13">
        <v>44505</v>
      </c>
      <c r="H41" s="77" t="s">
        <v>555</v>
      </c>
      <c r="I41" s="16">
        <v>91</v>
      </c>
      <c r="J41" s="16">
        <v>60</v>
      </c>
      <c r="K41" s="16">
        <v>40</v>
      </c>
      <c r="L41" s="16">
        <v>10</v>
      </c>
      <c r="M41" s="81">
        <v>54.6</v>
      </c>
      <c r="N41" s="95">
        <v>54.6</v>
      </c>
      <c r="O41" s="64">
        <v>2530</v>
      </c>
      <c r="P41" s="65">
        <f>Table2245789101123456789101112[[#This Row],[PEMBULATAN]]*O41</f>
        <v>138138</v>
      </c>
    </row>
    <row r="42" spans="1:16" ht="22.5" customHeight="1" x14ac:dyDescent="0.2">
      <c r="A42" s="14"/>
      <c r="B42" s="14"/>
      <c r="C42" s="73" t="s">
        <v>1059</v>
      </c>
      <c r="D42" s="78" t="s">
        <v>86</v>
      </c>
      <c r="E42" s="13">
        <v>44505</v>
      </c>
      <c r="F42" s="76" t="s">
        <v>554</v>
      </c>
      <c r="G42" s="13">
        <v>44505</v>
      </c>
      <c r="H42" s="77" t="s">
        <v>555</v>
      </c>
      <c r="I42" s="16">
        <v>80</v>
      </c>
      <c r="J42" s="16">
        <v>58</v>
      </c>
      <c r="K42" s="16">
        <v>55</v>
      </c>
      <c r="L42" s="16">
        <v>9</v>
      </c>
      <c r="M42" s="81">
        <v>63.8</v>
      </c>
      <c r="N42" s="95">
        <v>63.8</v>
      </c>
      <c r="O42" s="64">
        <v>2530</v>
      </c>
      <c r="P42" s="65">
        <f>Table2245789101123456789101112[[#This Row],[PEMBULATAN]]*O42</f>
        <v>161414</v>
      </c>
    </row>
    <row r="43" spans="1:16" ht="22.5" customHeight="1" x14ac:dyDescent="0.2">
      <c r="A43" s="14"/>
      <c r="B43" s="14"/>
      <c r="C43" s="73" t="s">
        <v>1060</v>
      </c>
      <c r="D43" s="78" t="s">
        <v>86</v>
      </c>
      <c r="E43" s="13">
        <v>44505</v>
      </c>
      <c r="F43" s="76" t="s">
        <v>554</v>
      </c>
      <c r="G43" s="13">
        <v>44505</v>
      </c>
      <c r="H43" s="77" t="s">
        <v>555</v>
      </c>
      <c r="I43" s="16">
        <v>78</v>
      </c>
      <c r="J43" s="16">
        <v>68</v>
      </c>
      <c r="K43" s="16">
        <v>20</v>
      </c>
      <c r="L43" s="16">
        <v>4</v>
      </c>
      <c r="M43" s="81">
        <v>26.52</v>
      </c>
      <c r="N43" s="95">
        <v>26.52</v>
      </c>
      <c r="O43" s="64">
        <v>2530</v>
      </c>
      <c r="P43" s="65">
        <f>Table2245789101123456789101112[[#This Row],[PEMBULATAN]]*O43</f>
        <v>67095.600000000006</v>
      </c>
    </row>
    <row r="44" spans="1:16" ht="22.5" customHeight="1" x14ac:dyDescent="0.2">
      <c r="A44" s="14"/>
      <c r="B44" s="14"/>
      <c r="C44" s="73" t="s">
        <v>1061</v>
      </c>
      <c r="D44" s="78" t="s">
        <v>86</v>
      </c>
      <c r="E44" s="13">
        <v>44505</v>
      </c>
      <c r="F44" s="76" t="s">
        <v>554</v>
      </c>
      <c r="G44" s="13">
        <v>44505</v>
      </c>
      <c r="H44" s="77" t="s">
        <v>555</v>
      </c>
      <c r="I44" s="16">
        <v>52</v>
      </c>
      <c r="J44" s="16">
        <v>40</v>
      </c>
      <c r="K44" s="16">
        <v>20</v>
      </c>
      <c r="L44" s="16">
        <v>5</v>
      </c>
      <c r="M44" s="81">
        <v>10.4</v>
      </c>
      <c r="N44" s="95">
        <v>11</v>
      </c>
      <c r="O44" s="64">
        <v>2530</v>
      </c>
      <c r="P44" s="65">
        <f>Table2245789101123456789101112[[#This Row],[PEMBULATAN]]*O44</f>
        <v>27830</v>
      </c>
    </row>
    <row r="45" spans="1:16" ht="22.5" customHeight="1" x14ac:dyDescent="0.2">
      <c r="A45" s="14"/>
      <c r="B45" s="14"/>
      <c r="C45" s="73" t="s">
        <v>1062</v>
      </c>
      <c r="D45" s="78" t="s">
        <v>86</v>
      </c>
      <c r="E45" s="13">
        <v>44505</v>
      </c>
      <c r="F45" s="76" t="s">
        <v>554</v>
      </c>
      <c r="G45" s="13">
        <v>44505</v>
      </c>
      <c r="H45" s="77" t="s">
        <v>555</v>
      </c>
      <c r="I45" s="16">
        <v>80</v>
      </c>
      <c r="J45" s="16">
        <v>60</v>
      </c>
      <c r="K45" s="16">
        <v>32</v>
      </c>
      <c r="L45" s="16">
        <v>9</v>
      </c>
      <c r="M45" s="81">
        <v>38.4</v>
      </c>
      <c r="N45" s="95">
        <v>39</v>
      </c>
      <c r="O45" s="64">
        <v>2530</v>
      </c>
      <c r="P45" s="65">
        <f>Table2245789101123456789101112[[#This Row],[PEMBULATAN]]*O45</f>
        <v>98670</v>
      </c>
    </row>
    <row r="46" spans="1:16" ht="22.5" customHeight="1" x14ac:dyDescent="0.2">
      <c r="A46" s="14"/>
      <c r="B46" s="14"/>
      <c r="C46" s="73" t="s">
        <v>1063</v>
      </c>
      <c r="D46" s="78" t="s">
        <v>86</v>
      </c>
      <c r="E46" s="13">
        <v>44505</v>
      </c>
      <c r="F46" s="76" t="s">
        <v>554</v>
      </c>
      <c r="G46" s="13">
        <v>44505</v>
      </c>
      <c r="H46" s="77" t="s">
        <v>555</v>
      </c>
      <c r="I46" s="16">
        <v>66</v>
      </c>
      <c r="J46" s="16">
        <v>60</v>
      </c>
      <c r="K46" s="16">
        <v>13</v>
      </c>
      <c r="L46" s="16">
        <v>6</v>
      </c>
      <c r="M46" s="81">
        <v>12.87</v>
      </c>
      <c r="N46" s="95">
        <v>12.87</v>
      </c>
      <c r="O46" s="64">
        <v>2530</v>
      </c>
      <c r="P46" s="65">
        <f>Table2245789101123456789101112[[#This Row],[PEMBULATAN]]*O46</f>
        <v>32561.1</v>
      </c>
    </row>
    <row r="47" spans="1:16" ht="22.5" customHeight="1" x14ac:dyDescent="0.2">
      <c r="A47" s="14"/>
      <c r="B47" s="14"/>
      <c r="C47" s="73" t="s">
        <v>1064</v>
      </c>
      <c r="D47" s="78" t="s">
        <v>86</v>
      </c>
      <c r="E47" s="13">
        <v>44505</v>
      </c>
      <c r="F47" s="76" t="s">
        <v>554</v>
      </c>
      <c r="G47" s="13">
        <v>44505</v>
      </c>
      <c r="H47" s="77" t="s">
        <v>555</v>
      </c>
      <c r="I47" s="16">
        <v>60</v>
      </c>
      <c r="J47" s="16">
        <v>37</v>
      </c>
      <c r="K47" s="16">
        <v>22</v>
      </c>
      <c r="L47" s="16">
        <v>1</v>
      </c>
      <c r="M47" s="81">
        <v>12.21</v>
      </c>
      <c r="N47" s="95">
        <v>12.21</v>
      </c>
      <c r="O47" s="64">
        <v>2530</v>
      </c>
      <c r="P47" s="65">
        <f>Table2245789101123456789101112[[#This Row],[PEMBULATAN]]*O47</f>
        <v>30891.300000000003</v>
      </c>
    </row>
    <row r="48" spans="1:16" ht="22.5" customHeight="1" x14ac:dyDescent="0.2">
      <c r="A48" s="14"/>
      <c r="B48" s="14"/>
      <c r="C48" s="73" t="s">
        <v>1065</v>
      </c>
      <c r="D48" s="78" t="s">
        <v>86</v>
      </c>
      <c r="E48" s="13">
        <v>44505</v>
      </c>
      <c r="F48" s="76" t="s">
        <v>554</v>
      </c>
      <c r="G48" s="13">
        <v>44505</v>
      </c>
      <c r="H48" s="77" t="s">
        <v>555</v>
      </c>
      <c r="I48" s="16">
        <v>23</v>
      </c>
      <c r="J48" s="16">
        <v>22</v>
      </c>
      <c r="K48" s="16">
        <v>18</v>
      </c>
      <c r="L48" s="16">
        <v>1</v>
      </c>
      <c r="M48" s="81">
        <v>2.2770000000000001</v>
      </c>
      <c r="N48" s="95">
        <v>2.2770000000000001</v>
      </c>
      <c r="O48" s="64">
        <v>2530</v>
      </c>
      <c r="P48" s="65">
        <f>Table2245789101123456789101112[[#This Row],[PEMBULATAN]]*O48</f>
        <v>5760.81</v>
      </c>
    </row>
    <row r="49" spans="1:16" ht="22.5" customHeight="1" x14ac:dyDescent="0.2">
      <c r="A49" s="14"/>
      <c r="B49" s="14"/>
      <c r="C49" s="73" t="s">
        <v>1066</v>
      </c>
      <c r="D49" s="78" t="s">
        <v>86</v>
      </c>
      <c r="E49" s="13">
        <v>44505</v>
      </c>
      <c r="F49" s="76" t="s">
        <v>554</v>
      </c>
      <c r="G49" s="13">
        <v>44505</v>
      </c>
      <c r="H49" s="77" t="s">
        <v>555</v>
      </c>
      <c r="I49" s="16">
        <v>91</v>
      </c>
      <c r="J49" s="16">
        <v>55</v>
      </c>
      <c r="K49" s="16">
        <v>27</v>
      </c>
      <c r="L49" s="16">
        <v>13</v>
      </c>
      <c r="M49" s="81">
        <v>33.783749999999998</v>
      </c>
      <c r="N49" s="95">
        <v>33.783749999999998</v>
      </c>
      <c r="O49" s="64">
        <v>2530</v>
      </c>
      <c r="P49" s="65">
        <f>Table2245789101123456789101112[[#This Row],[PEMBULATAN]]*O49</f>
        <v>85472.887499999997</v>
      </c>
    </row>
    <row r="50" spans="1:16" ht="22.5" customHeight="1" x14ac:dyDescent="0.2">
      <c r="A50" s="14"/>
      <c r="B50" s="14"/>
      <c r="C50" s="73" t="s">
        <v>1067</v>
      </c>
      <c r="D50" s="78" t="s">
        <v>86</v>
      </c>
      <c r="E50" s="13">
        <v>44505</v>
      </c>
      <c r="F50" s="76" t="s">
        <v>554</v>
      </c>
      <c r="G50" s="13">
        <v>44505</v>
      </c>
      <c r="H50" s="77" t="s">
        <v>555</v>
      </c>
      <c r="I50" s="16">
        <v>100</v>
      </c>
      <c r="J50" s="16">
        <v>53</v>
      </c>
      <c r="K50" s="16">
        <v>30</v>
      </c>
      <c r="L50" s="16">
        <v>14</v>
      </c>
      <c r="M50" s="81">
        <v>39.75</v>
      </c>
      <c r="N50" s="95">
        <v>39.75</v>
      </c>
      <c r="O50" s="64">
        <v>2530</v>
      </c>
      <c r="P50" s="65">
        <f>Table2245789101123456789101112[[#This Row],[PEMBULATAN]]*O50</f>
        <v>100567.5</v>
      </c>
    </row>
    <row r="51" spans="1:16" ht="22.5" customHeight="1" x14ac:dyDescent="0.2">
      <c r="A51" s="14"/>
      <c r="B51" s="14"/>
      <c r="C51" s="73" t="s">
        <v>1068</v>
      </c>
      <c r="D51" s="78" t="s">
        <v>86</v>
      </c>
      <c r="E51" s="13">
        <v>44505</v>
      </c>
      <c r="F51" s="76" t="s">
        <v>554</v>
      </c>
      <c r="G51" s="13">
        <v>44505</v>
      </c>
      <c r="H51" s="77" t="s">
        <v>555</v>
      </c>
      <c r="I51" s="16">
        <v>95</v>
      </c>
      <c r="J51" s="16">
        <v>56</v>
      </c>
      <c r="K51" s="16">
        <v>20</v>
      </c>
      <c r="L51" s="16">
        <v>8</v>
      </c>
      <c r="M51" s="81">
        <v>26.6</v>
      </c>
      <c r="N51" s="95">
        <v>26.6</v>
      </c>
      <c r="O51" s="64">
        <v>2530</v>
      </c>
      <c r="P51" s="65">
        <f>Table2245789101123456789101112[[#This Row],[PEMBULATAN]]*O51</f>
        <v>67298</v>
      </c>
    </row>
    <row r="52" spans="1:16" ht="22.5" customHeight="1" x14ac:dyDescent="0.2">
      <c r="A52" s="14"/>
      <c r="B52" s="14"/>
      <c r="C52" s="73" t="s">
        <v>1069</v>
      </c>
      <c r="D52" s="78" t="s">
        <v>86</v>
      </c>
      <c r="E52" s="13">
        <v>44505</v>
      </c>
      <c r="F52" s="76" t="s">
        <v>554</v>
      </c>
      <c r="G52" s="13">
        <v>44505</v>
      </c>
      <c r="H52" s="77" t="s">
        <v>555</v>
      </c>
      <c r="I52" s="16">
        <v>63</v>
      </c>
      <c r="J52" s="16">
        <v>50</v>
      </c>
      <c r="K52" s="16">
        <v>25</v>
      </c>
      <c r="L52" s="16">
        <v>5</v>
      </c>
      <c r="M52" s="81">
        <v>19.6875</v>
      </c>
      <c r="N52" s="95">
        <v>19.6875</v>
      </c>
      <c r="O52" s="64">
        <v>2530</v>
      </c>
      <c r="P52" s="65">
        <f>Table2245789101123456789101112[[#This Row],[PEMBULATAN]]*O52</f>
        <v>49809.375</v>
      </c>
    </row>
    <row r="53" spans="1:16" ht="22.5" customHeight="1" x14ac:dyDescent="0.2">
      <c r="A53" s="14"/>
      <c r="B53" s="14"/>
      <c r="C53" s="73" t="s">
        <v>1070</v>
      </c>
      <c r="D53" s="78" t="s">
        <v>86</v>
      </c>
      <c r="E53" s="13">
        <v>44505</v>
      </c>
      <c r="F53" s="76" t="s">
        <v>554</v>
      </c>
      <c r="G53" s="13">
        <v>44505</v>
      </c>
      <c r="H53" s="77" t="s">
        <v>555</v>
      </c>
      <c r="I53" s="16">
        <v>53</v>
      </c>
      <c r="J53" s="16">
        <v>50</v>
      </c>
      <c r="K53" s="16">
        <v>26</v>
      </c>
      <c r="L53" s="16">
        <v>5</v>
      </c>
      <c r="M53" s="81">
        <v>17.225000000000001</v>
      </c>
      <c r="N53" s="95">
        <v>17.225000000000001</v>
      </c>
      <c r="O53" s="64">
        <v>2530</v>
      </c>
      <c r="P53" s="65">
        <f>Table2245789101123456789101112[[#This Row],[PEMBULATAN]]*O53</f>
        <v>43579.25</v>
      </c>
    </row>
    <row r="54" spans="1:16" ht="22.5" customHeight="1" x14ac:dyDescent="0.2">
      <c r="A54" s="14"/>
      <c r="B54" s="14"/>
      <c r="C54" s="73" t="s">
        <v>1071</v>
      </c>
      <c r="D54" s="78" t="s">
        <v>86</v>
      </c>
      <c r="E54" s="13">
        <v>44505</v>
      </c>
      <c r="F54" s="76" t="s">
        <v>554</v>
      </c>
      <c r="G54" s="13">
        <v>44505</v>
      </c>
      <c r="H54" s="77" t="s">
        <v>555</v>
      </c>
      <c r="I54" s="16">
        <v>90</v>
      </c>
      <c r="J54" s="16">
        <v>50</v>
      </c>
      <c r="K54" s="16">
        <v>20</v>
      </c>
      <c r="L54" s="16">
        <v>13</v>
      </c>
      <c r="M54" s="81">
        <v>22.5</v>
      </c>
      <c r="N54" s="95">
        <v>22.5</v>
      </c>
      <c r="O54" s="64">
        <v>2530</v>
      </c>
      <c r="P54" s="65">
        <f>Table2245789101123456789101112[[#This Row],[PEMBULATAN]]*O54</f>
        <v>56925</v>
      </c>
    </row>
    <row r="55" spans="1:16" ht="22.5" customHeight="1" x14ac:dyDescent="0.2">
      <c r="A55" s="14"/>
      <c r="B55" s="14"/>
      <c r="C55" s="73" t="s">
        <v>1072</v>
      </c>
      <c r="D55" s="78" t="s">
        <v>86</v>
      </c>
      <c r="E55" s="13">
        <v>44505</v>
      </c>
      <c r="F55" s="76" t="s">
        <v>554</v>
      </c>
      <c r="G55" s="13">
        <v>44505</v>
      </c>
      <c r="H55" s="77" t="s">
        <v>555</v>
      </c>
      <c r="I55" s="16">
        <v>100</v>
      </c>
      <c r="J55" s="16">
        <v>56</v>
      </c>
      <c r="K55" s="16">
        <v>30</v>
      </c>
      <c r="L55" s="16">
        <v>11</v>
      </c>
      <c r="M55" s="81">
        <v>42</v>
      </c>
      <c r="N55" s="95">
        <v>42</v>
      </c>
      <c r="O55" s="64">
        <v>2530</v>
      </c>
      <c r="P55" s="65">
        <f>Table2245789101123456789101112[[#This Row],[PEMBULATAN]]*O55</f>
        <v>106260</v>
      </c>
    </row>
    <row r="56" spans="1:16" ht="22.5" customHeight="1" x14ac:dyDescent="0.2">
      <c r="A56" s="14"/>
      <c r="B56" s="14"/>
      <c r="C56" s="73" t="s">
        <v>1073</v>
      </c>
      <c r="D56" s="78" t="s">
        <v>86</v>
      </c>
      <c r="E56" s="13">
        <v>44505</v>
      </c>
      <c r="F56" s="76" t="s">
        <v>554</v>
      </c>
      <c r="G56" s="13">
        <v>44505</v>
      </c>
      <c r="H56" s="77" t="s">
        <v>555</v>
      </c>
      <c r="I56" s="16">
        <v>76</v>
      </c>
      <c r="J56" s="16">
        <v>64</v>
      </c>
      <c r="K56" s="16">
        <v>20</v>
      </c>
      <c r="L56" s="16">
        <v>8</v>
      </c>
      <c r="M56" s="81">
        <v>24.32</v>
      </c>
      <c r="N56" s="95">
        <v>25</v>
      </c>
      <c r="O56" s="64">
        <v>2530</v>
      </c>
      <c r="P56" s="65">
        <f>Table2245789101123456789101112[[#This Row],[PEMBULATAN]]*O56</f>
        <v>63250</v>
      </c>
    </row>
    <row r="57" spans="1:16" ht="22.5" customHeight="1" x14ac:dyDescent="0.2">
      <c r="A57" s="14"/>
      <c r="B57" s="14"/>
      <c r="C57" s="73" t="s">
        <v>1074</v>
      </c>
      <c r="D57" s="78" t="s">
        <v>86</v>
      </c>
      <c r="E57" s="13">
        <v>44505</v>
      </c>
      <c r="F57" s="76" t="s">
        <v>554</v>
      </c>
      <c r="G57" s="13">
        <v>44505</v>
      </c>
      <c r="H57" s="77" t="s">
        <v>555</v>
      </c>
      <c r="I57" s="16">
        <v>92</v>
      </c>
      <c r="J57" s="16">
        <v>51</v>
      </c>
      <c r="K57" s="16">
        <v>30</v>
      </c>
      <c r="L57" s="16">
        <v>20</v>
      </c>
      <c r="M57" s="81">
        <v>35.19</v>
      </c>
      <c r="N57" s="95">
        <v>35.19</v>
      </c>
      <c r="O57" s="64">
        <v>2530</v>
      </c>
      <c r="P57" s="65">
        <f>Table2245789101123456789101112[[#This Row],[PEMBULATAN]]*O57</f>
        <v>89030.7</v>
      </c>
    </row>
    <row r="58" spans="1:16" ht="22.5" customHeight="1" x14ac:dyDescent="0.2">
      <c r="A58" s="14"/>
      <c r="B58" s="14"/>
      <c r="C58" s="73" t="s">
        <v>1075</v>
      </c>
      <c r="D58" s="78" t="s">
        <v>86</v>
      </c>
      <c r="E58" s="13">
        <v>44505</v>
      </c>
      <c r="F58" s="76" t="s">
        <v>554</v>
      </c>
      <c r="G58" s="13">
        <v>44505</v>
      </c>
      <c r="H58" s="77" t="s">
        <v>555</v>
      </c>
      <c r="I58" s="16">
        <v>93</v>
      </c>
      <c r="J58" s="16">
        <v>50</v>
      </c>
      <c r="K58" s="16">
        <v>32</v>
      </c>
      <c r="L58" s="16">
        <v>20</v>
      </c>
      <c r="M58" s="81">
        <v>37.200000000000003</v>
      </c>
      <c r="N58" s="95">
        <v>37.200000000000003</v>
      </c>
      <c r="O58" s="64">
        <v>2530</v>
      </c>
      <c r="P58" s="65">
        <f>Table2245789101123456789101112[[#This Row],[PEMBULATAN]]*O58</f>
        <v>94116</v>
      </c>
    </row>
    <row r="59" spans="1:16" ht="22.5" customHeight="1" x14ac:dyDescent="0.2">
      <c r="A59" s="14"/>
      <c r="B59" s="14"/>
      <c r="C59" s="73" t="s">
        <v>1076</v>
      </c>
      <c r="D59" s="78" t="s">
        <v>86</v>
      </c>
      <c r="E59" s="13">
        <v>44505</v>
      </c>
      <c r="F59" s="76" t="s">
        <v>554</v>
      </c>
      <c r="G59" s="13">
        <v>44505</v>
      </c>
      <c r="H59" s="77" t="s">
        <v>555</v>
      </c>
      <c r="I59" s="16">
        <v>81</v>
      </c>
      <c r="J59" s="16">
        <v>50</v>
      </c>
      <c r="K59" s="16">
        <v>27</v>
      </c>
      <c r="L59" s="16">
        <v>10</v>
      </c>
      <c r="M59" s="81">
        <v>27.337499999999999</v>
      </c>
      <c r="N59" s="95">
        <v>28</v>
      </c>
      <c r="O59" s="64">
        <v>2530</v>
      </c>
      <c r="P59" s="65">
        <f>Table2245789101123456789101112[[#This Row],[PEMBULATAN]]*O59</f>
        <v>70840</v>
      </c>
    </row>
    <row r="60" spans="1:16" ht="22.5" customHeight="1" x14ac:dyDescent="0.2">
      <c r="A60" s="14"/>
      <c r="B60" s="14"/>
      <c r="C60" s="73" t="s">
        <v>1077</v>
      </c>
      <c r="D60" s="78" t="s">
        <v>86</v>
      </c>
      <c r="E60" s="13">
        <v>44505</v>
      </c>
      <c r="F60" s="76" t="s">
        <v>554</v>
      </c>
      <c r="G60" s="13">
        <v>44505</v>
      </c>
      <c r="H60" s="77" t="s">
        <v>555</v>
      </c>
      <c r="I60" s="16">
        <v>98</v>
      </c>
      <c r="J60" s="16">
        <v>61</v>
      </c>
      <c r="K60" s="16">
        <v>25</v>
      </c>
      <c r="L60" s="16">
        <v>15</v>
      </c>
      <c r="M60" s="81">
        <v>37.362499999999997</v>
      </c>
      <c r="N60" s="95">
        <v>38</v>
      </c>
      <c r="O60" s="64">
        <v>2530</v>
      </c>
      <c r="P60" s="65">
        <f>Table2245789101123456789101112[[#This Row],[PEMBULATAN]]*O60</f>
        <v>96140</v>
      </c>
    </row>
    <row r="61" spans="1:16" ht="22.5" customHeight="1" x14ac:dyDescent="0.2">
      <c r="A61" s="14"/>
      <c r="B61" s="14"/>
      <c r="C61" s="73" t="s">
        <v>1078</v>
      </c>
      <c r="D61" s="78" t="s">
        <v>86</v>
      </c>
      <c r="E61" s="13">
        <v>44505</v>
      </c>
      <c r="F61" s="76" t="s">
        <v>554</v>
      </c>
      <c r="G61" s="13">
        <v>44505</v>
      </c>
      <c r="H61" s="77" t="s">
        <v>555</v>
      </c>
      <c r="I61" s="16">
        <v>94</v>
      </c>
      <c r="J61" s="16">
        <v>65</v>
      </c>
      <c r="K61" s="16">
        <v>25</v>
      </c>
      <c r="L61" s="16">
        <v>9</v>
      </c>
      <c r="M61" s="81">
        <v>38.1875</v>
      </c>
      <c r="N61" s="95">
        <v>38.1875</v>
      </c>
      <c r="O61" s="64">
        <v>2530</v>
      </c>
      <c r="P61" s="65">
        <f>Table2245789101123456789101112[[#This Row],[PEMBULATAN]]*O61</f>
        <v>96614.375</v>
      </c>
    </row>
    <row r="62" spans="1:16" ht="22.5" customHeight="1" x14ac:dyDescent="0.2">
      <c r="A62" s="14"/>
      <c r="B62" s="14"/>
      <c r="C62" s="73" t="s">
        <v>1079</v>
      </c>
      <c r="D62" s="78" t="s">
        <v>86</v>
      </c>
      <c r="E62" s="13">
        <v>44505</v>
      </c>
      <c r="F62" s="76" t="s">
        <v>554</v>
      </c>
      <c r="G62" s="13">
        <v>44505</v>
      </c>
      <c r="H62" s="77" t="s">
        <v>555</v>
      </c>
      <c r="I62" s="16">
        <v>47</v>
      </c>
      <c r="J62" s="16">
        <v>45</v>
      </c>
      <c r="K62" s="16">
        <v>18</v>
      </c>
      <c r="L62" s="16">
        <v>2</v>
      </c>
      <c r="M62" s="81">
        <v>9.5175000000000001</v>
      </c>
      <c r="N62" s="95">
        <v>9.5175000000000001</v>
      </c>
      <c r="O62" s="64">
        <v>2530</v>
      </c>
      <c r="P62" s="65">
        <f>Table2245789101123456789101112[[#This Row],[PEMBULATAN]]*O62</f>
        <v>24079.275000000001</v>
      </c>
    </row>
    <row r="63" spans="1:16" ht="22.5" customHeight="1" x14ac:dyDescent="0.2">
      <c r="A63" s="14"/>
      <c r="B63" s="14"/>
      <c r="C63" s="73" t="s">
        <v>1080</v>
      </c>
      <c r="D63" s="78" t="s">
        <v>86</v>
      </c>
      <c r="E63" s="13">
        <v>44505</v>
      </c>
      <c r="F63" s="76" t="s">
        <v>554</v>
      </c>
      <c r="G63" s="13">
        <v>44505</v>
      </c>
      <c r="H63" s="77" t="s">
        <v>555</v>
      </c>
      <c r="I63" s="16">
        <v>56</v>
      </c>
      <c r="J63" s="16">
        <v>47</v>
      </c>
      <c r="K63" s="16">
        <v>26</v>
      </c>
      <c r="L63" s="16">
        <v>3</v>
      </c>
      <c r="M63" s="81">
        <v>17.108000000000001</v>
      </c>
      <c r="N63" s="95">
        <v>17.108000000000001</v>
      </c>
      <c r="O63" s="64">
        <v>2530</v>
      </c>
      <c r="P63" s="65">
        <f>Table2245789101123456789101112[[#This Row],[PEMBULATAN]]*O63</f>
        <v>43283.24</v>
      </c>
    </row>
    <row r="64" spans="1:16" ht="22.5" customHeight="1" x14ac:dyDescent="0.2">
      <c r="A64" s="14"/>
      <c r="B64" s="14"/>
      <c r="C64" s="73" t="s">
        <v>1081</v>
      </c>
      <c r="D64" s="78" t="s">
        <v>86</v>
      </c>
      <c r="E64" s="13">
        <v>44505</v>
      </c>
      <c r="F64" s="76" t="s">
        <v>554</v>
      </c>
      <c r="G64" s="13">
        <v>44505</v>
      </c>
      <c r="H64" s="77" t="s">
        <v>555</v>
      </c>
      <c r="I64" s="16">
        <v>100</v>
      </c>
      <c r="J64" s="16">
        <v>48</v>
      </c>
      <c r="K64" s="16">
        <v>36</v>
      </c>
      <c r="L64" s="16">
        <v>14</v>
      </c>
      <c r="M64" s="81">
        <v>43.2</v>
      </c>
      <c r="N64" s="95">
        <v>43.2</v>
      </c>
      <c r="O64" s="64">
        <v>2530</v>
      </c>
      <c r="P64" s="65">
        <f>Table2245789101123456789101112[[#This Row],[PEMBULATAN]]*O64</f>
        <v>109296</v>
      </c>
    </row>
    <row r="65" spans="1:16" ht="22.5" customHeight="1" x14ac:dyDescent="0.2">
      <c r="A65" s="14"/>
      <c r="B65" s="14"/>
      <c r="C65" s="73" t="s">
        <v>1082</v>
      </c>
      <c r="D65" s="78" t="s">
        <v>86</v>
      </c>
      <c r="E65" s="13">
        <v>44505</v>
      </c>
      <c r="F65" s="76" t="s">
        <v>554</v>
      </c>
      <c r="G65" s="13">
        <v>44505</v>
      </c>
      <c r="H65" s="77" t="s">
        <v>555</v>
      </c>
      <c r="I65" s="16">
        <v>86</v>
      </c>
      <c r="J65" s="16">
        <v>61</v>
      </c>
      <c r="K65" s="16">
        <v>31</v>
      </c>
      <c r="L65" s="16">
        <v>9</v>
      </c>
      <c r="M65" s="81">
        <v>40.656500000000001</v>
      </c>
      <c r="N65" s="95">
        <v>40.656500000000001</v>
      </c>
      <c r="O65" s="64">
        <v>2530</v>
      </c>
      <c r="P65" s="65">
        <f>Table2245789101123456789101112[[#This Row],[PEMBULATAN]]*O65</f>
        <v>102860.94500000001</v>
      </c>
    </row>
    <row r="66" spans="1:16" ht="22.5" customHeight="1" x14ac:dyDescent="0.2">
      <c r="A66" s="14"/>
      <c r="B66" s="14"/>
      <c r="C66" s="73" t="s">
        <v>1083</v>
      </c>
      <c r="D66" s="78" t="s">
        <v>86</v>
      </c>
      <c r="E66" s="13">
        <v>44505</v>
      </c>
      <c r="F66" s="76" t="s">
        <v>554</v>
      </c>
      <c r="G66" s="13">
        <v>44505</v>
      </c>
      <c r="H66" s="77" t="s">
        <v>555</v>
      </c>
      <c r="I66" s="16">
        <v>100</v>
      </c>
      <c r="J66" s="16">
        <v>46</v>
      </c>
      <c r="K66" s="16">
        <v>38</v>
      </c>
      <c r="L66" s="16">
        <v>16</v>
      </c>
      <c r="M66" s="81">
        <v>43.7</v>
      </c>
      <c r="N66" s="95">
        <v>43.7</v>
      </c>
      <c r="O66" s="64">
        <v>2530</v>
      </c>
      <c r="P66" s="65">
        <f>Table2245789101123456789101112[[#This Row],[PEMBULATAN]]*O66</f>
        <v>110561</v>
      </c>
    </row>
    <row r="67" spans="1:16" ht="22.5" customHeight="1" x14ac:dyDescent="0.2">
      <c r="A67" s="14"/>
      <c r="B67" s="14"/>
      <c r="C67" s="73" t="s">
        <v>1084</v>
      </c>
      <c r="D67" s="78" t="s">
        <v>86</v>
      </c>
      <c r="E67" s="13">
        <v>44505</v>
      </c>
      <c r="F67" s="76" t="s">
        <v>554</v>
      </c>
      <c r="G67" s="13">
        <v>44505</v>
      </c>
      <c r="H67" s="77" t="s">
        <v>555</v>
      </c>
      <c r="I67" s="16">
        <v>80</v>
      </c>
      <c r="J67" s="16">
        <v>56</v>
      </c>
      <c r="K67" s="16">
        <v>27</v>
      </c>
      <c r="L67" s="16">
        <v>5</v>
      </c>
      <c r="M67" s="81">
        <v>30.24</v>
      </c>
      <c r="N67" s="95">
        <v>30.24</v>
      </c>
      <c r="O67" s="64">
        <v>2530</v>
      </c>
      <c r="P67" s="65">
        <f>Table2245789101123456789101112[[#This Row],[PEMBULATAN]]*O67</f>
        <v>76507.199999999997</v>
      </c>
    </row>
    <row r="68" spans="1:16" ht="22.5" customHeight="1" x14ac:dyDescent="0.2">
      <c r="A68" s="14"/>
      <c r="B68" s="14"/>
      <c r="C68" s="73" t="s">
        <v>1085</v>
      </c>
      <c r="D68" s="78" t="s">
        <v>86</v>
      </c>
      <c r="E68" s="13">
        <v>44505</v>
      </c>
      <c r="F68" s="76" t="s">
        <v>554</v>
      </c>
      <c r="G68" s="13">
        <v>44505</v>
      </c>
      <c r="H68" s="77" t="s">
        <v>555</v>
      </c>
      <c r="I68" s="16">
        <v>100</v>
      </c>
      <c r="J68" s="16">
        <v>55</v>
      </c>
      <c r="K68" s="16">
        <v>30</v>
      </c>
      <c r="L68" s="16">
        <v>16</v>
      </c>
      <c r="M68" s="81">
        <v>41.25</v>
      </c>
      <c r="N68" s="95">
        <v>41.25</v>
      </c>
      <c r="O68" s="64">
        <v>2530</v>
      </c>
      <c r="P68" s="65">
        <f>Table2245789101123456789101112[[#This Row],[PEMBULATAN]]*O68</f>
        <v>104362.5</v>
      </c>
    </row>
    <row r="69" spans="1:16" ht="22.5" customHeight="1" x14ac:dyDescent="0.2">
      <c r="A69" s="14"/>
      <c r="B69" s="14"/>
      <c r="C69" s="73" t="s">
        <v>1086</v>
      </c>
      <c r="D69" s="78" t="s">
        <v>86</v>
      </c>
      <c r="E69" s="13">
        <v>44505</v>
      </c>
      <c r="F69" s="76" t="s">
        <v>554</v>
      </c>
      <c r="G69" s="13">
        <v>44505</v>
      </c>
      <c r="H69" s="77" t="s">
        <v>555</v>
      </c>
      <c r="I69" s="16">
        <v>88</v>
      </c>
      <c r="J69" s="16">
        <v>55</v>
      </c>
      <c r="K69" s="16">
        <v>33</v>
      </c>
      <c r="L69" s="16">
        <v>18</v>
      </c>
      <c r="M69" s="81">
        <v>39.93</v>
      </c>
      <c r="N69" s="95">
        <v>39.93</v>
      </c>
      <c r="O69" s="64">
        <v>2530</v>
      </c>
      <c r="P69" s="65">
        <f>Table2245789101123456789101112[[#This Row],[PEMBULATAN]]*O69</f>
        <v>101022.9</v>
      </c>
    </row>
    <row r="70" spans="1:16" ht="22.5" customHeight="1" x14ac:dyDescent="0.2">
      <c r="A70" s="14"/>
      <c r="B70" s="14"/>
      <c r="C70" s="73" t="s">
        <v>1087</v>
      </c>
      <c r="D70" s="78" t="s">
        <v>86</v>
      </c>
      <c r="E70" s="13">
        <v>44505</v>
      </c>
      <c r="F70" s="76" t="s">
        <v>554</v>
      </c>
      <c r="G70" s="13">
        <v>44505</v>
      </c>
      <c r="H70" s="77" t="s">
        <v>555</v>
      </c>
      <c r="I70" s="16">
        <v>85</v>
      </c>
      <c r="J70" s="16">
        <v>65</v>
      </c>
      <c r="K70" s="16">
        <v>32</v>
      </c>
      <c r="L70" s="16">
        <v>6</v>
      </c>
      <c r="M70" s="81">
        <v>44.2</v>
      </c>
      <c r="N70" s="95">
        <v>44.2</v>
      </c>
      <c r="O70" s="64">
        <v>2530</v>
      </c>
      <c r="P70" s="65">
        <f>Table2245789101123456789101112[[#This Row],[PEMBULATAN]]*O70</f>
        <v>111826</v>
      </c>
    </row>
    <row r="71" spans="1:16" ht="22.5" customHeight="1" x14ac:dyDescent="0.2">
      <c r="A71" s="14"/>
      <c r="B71" s="14"/>
      <c r="C71" s="73" t="s">
        <v>1088</v>
      </c>
      <c r="D71" s="78" t="s">
        <v>86</v>
      </c>
      <c r="E71" s="13">
        <v>44505</v>
      </c>
      <c r="F71" s="76" t="s">
        <v>554</v>
      </c>
      <c r="G71" s="13">
        <v>44505</v>
      </c>
      <c r="H71" s="77" t="s">
        <v>555</v>
      </c>
      <c r="I71" s="16">
        <v>104</v>
      </c>
      <c r="J71" s="16">
        <v>61</v>
      </c>
      <c r="K71" s="16">
        <v>36</v>
      </c>
      <c r="L71" s="16">
        <v>35</v>
      </c>
      <c r="M71" s="81">
        <v>57.095999999999997</v>
      </c>
      <c r="N71" s="95">
        <v>57.095999999999997</v>
      </c>
      <c r="O71" s="64">
        <v>2530</v>
      </c>
      <c r="P71" s="65">
        <f>Table2245789101123456789101112[[#This Row],[PEMBULATAN]]*O71</f>
        <v>144452.88</v>
      </c>
    </row>
    <row r="72" spans="1:16" ht="22.5" customHeight="1" x14ac:dyDescent="0.2">
      <c r="A72" s="14"/>
      <c r="B72" s="119"/>
      <c r="C72" s="73" t="s">
        <v>1089</v>
      </c>
      <c r="D72" s="78" t="s">
        <v>86</v>
      </c>
      <c r="E72" s="13">
        <v>44505</v>
      </c>
      <c r="F72" s="76" t="s">
        <v>554</v>
      </c>
      <c r="G72" s="13">
        <v>44505</v>
      </c>
      <c r="H72" s="77" t="s">
        <v>555</v>
      </c>
      <c r="I72" s="16">
        <v>89</v>
      </c>
      <c r="J72" s="16">
        <v>54</v>
      </c>
      <c r="K72" s="16">
        <v>32</v>
      </c>
      <c r="L72" s="16">
        <v>2</v>
      </c>
      <c r="M72" s="81">
        <v>38.448</v>
      </c>
      <c r="N72" s="95">
        <v>39</v>
      </c>
      <c r="O72" s="64">
        <v>2530</v>
      </c>
      <c r="P72" s="65">
        <f>Table2245789101123456789101112[[#This Row],[PEMBULATAN]]*O72</f>
        <v>98670</v>
      </c>
    </row>
    <row r="73" spans="1:16" ht="22.5" customHeight="1" x14ac:dyDescent="0.2">
      <c r="A73" s="14"/>
      <c r="B73" s="14" t="s">
        <v>1090</v>
      </c>
      <c r="C73" s="73" t="s">
        <v>1091</v>
      </c>
      <c r="D73" s="78" t="s">
        <v>86</v>
      </c>
      <c r="E73" s="13">
        <v>44505</v>
      </c>
      <c r="F73" s="76" t="s">
        <v>554</v>
      </c>
      <c r="G73" s="13">
        <v>44505</v>
      </c>
      <c r="H73" s="77" t="s">
        <v>555</v>
      </c>
      <c r="I73" s="16">
        <v>41</v>
      </c>
      <c r="J73" s="16">
        <v>40</v>
      </c>
      <c r="K73" s="16">
        <v>20</v>
      </c>
      <c r="L73" s="16">
        <v>4</v>
      </c>
      <c r="M73" s="81">
        <v>8.1999999999999993</v>
      </c>
      <c r="N73" s="95">
        <v>8.1999999999999993</v>
      </c>
      <c r="O73" s="64">
        <v>2530</v>
      </c>
      <c r="P73" s="65">
        <f>Table2245789101123456789101112[[#This Row],[PEMBULATAN]]*O73</f>
        <v>20746</v>
      </c>
    </row>
    <row r="74" spans="1:16" ht="22.5" customHeight="1" x14ac:dyDescent="0.2">
      <c r="A74" s="14"/>
      <c r="B74" s="14"/>
      <c r="C74" s="73" t="s">
        <v>1092</v>
      </c>
      <c r="D74" s="78" t="s">
        <v>86</v>
      </c>
      <c r="E74" s="13">
        <v>44505</v>
      </c>
      <c r="F74" s="76" t="s">
        <v>554</v>
      </c>
      <c r="G74" s="13">
        <v>44505</v>
      </c>
      <c r="H74" s="77" t="s">
        <v>555</v>
      </c>
      <c r="I74" s="16">
        <v>24</v>
      </c>
      <c r="J74" s="16">
        <v>10</v>
      </c>
      <c r="K74" s="16">
        <v>10</v>
      </c>
      <c r="L74" s="16">
        <v>1</v>
      </c>
      <c r="M74" s="81">
        <v>0.6</v>
      </c>
      <c r="N74" s="72">
        <v>1</v>
      </c>
      <c r="O74" s="64">
        <v>2530</v>
      </c>
      <c r="P74" s="65">
        <f>Table2245789101123456789101112[[#This Row],[PEMBULATAN]]*O74</f>
        <v>2530</v>
      </c>
    </row>
    <row r="75" spans="1:16" ht="22.5" customHeight="1" x14ac:dyDescent="0.2">
      <c r="A75" s="14"/>
      <c r="B75" s="14"/>
      <c r="C75" s="73" t="s">
        <v>1093</v>
      </c>
      <c r="D75" s="78" t="s">
        <v>86</v>
      </c>
      <c r="E75" s="13">
        <v>44505</v>
      </c>
      <c r="F75" s="76" t="s">
        <v>554</v>
      </c>
      <c r="G75" s="13">
        <v>44505</v>
      </c>
      <c r="H75" s="77" t="s">
        <v>555</v>
      </c>
      <c r="I75" s="16">
        <v>40</v>
      </c>
      <c r="J75" s="16">
        <v>25</v>
      </c>
      <c r="K75" s="16">
        <v>20</v>
      </c>
      <c r="L75" s="16">
        <v>4</v>
      </c>
      <c r="M75" s="81">
        <v>5</v>
      </c>
      <c r="N75" s="72">
        <v>5</v>
      </c>
      <c r="O75" s="64">
        <v>2530</v>
      </c>
      <c r="P75" s="65">
        <f>Table2245789101123456789101112[[#This Row],[PEMBULATAN]]*O75</f>
        <v>12650</v>
      </c>
    </row>
    <row r="76" spans="1:16" ht="22.5" customHeight="1" x14ac:dyDescent="0.2">
      <c r="A76" s="143" t="s">
        <v>30</v>
      </c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5"/>
      <c r="M76" s="79">
        <f>SUBTOTAL(109,Table2245789101123456789101112[KG VOLUME])</f>
        <v>1706.5232500000004</v>
      </c>
      <c r="N76" s="68">
        <f>SUM(N3:N75)</f>
        <v>1720.7357500000005</v>
      </c>
      <c r="O76" s="146">
        <f>SUM(P3:P75)</f>
        <v>4353461.4475000007</v>
      </c>
      <c r="P76" s="147"/>
    </row>
    <row r="77" spans="1:16" ht="18" customHeight="1" x14ac:dyDescent="0.2">
      <c r="A77" s="85"/>
      <c r="B77" s="56" t="s">
        <v>42</v>
      </c>
      <c r="C77" s="55"/>
      <c r="D77" s="57" t="s">
        <v>43</v>
      </c>
      <c r="E77" s="85"/>
      <c r="F77" s="85"/>
      <c r="G77" s="85"/>
      <c r="H77" s="85"/>
      <c r="I77" s="85"/>
      <c r="J77" s="85"/>
      <c r="K77" s="85"/>
      <c r="L77" s="85"/>
      <c r="M77" s="86"/>
      <c r="N77" s="87" t="s">
        <v>51</v>
      </c>
      <c r="O77" s="88"/>
      <c r="P77" s="88">
        <f>O76*10%</f>
        <v>435346.14475000009</v>
      </c>
    </row>
    <row r="78" spans="1:16" ht="18" customHeight="1" thickBot="1" x14ac:dyDescent="0.25">
      <c r="A78" s="85"/>
      <c r="B78" s="56"/>
      <c r="C78" s="55"/>
      <c r="D78" s="57"/>
      <c r="E78" s="85"/>
      <c r="F78" s="85"/>
      <c r="G78" s="85"/>
      <c r="H78" s="85"/>
      <c r="I78" s="85"/>
      <c r="J78" s="85"/>
      <c r="K78" s="85"/>
      <c r="L78" s="85"/>
      <c r="M78" s="86"/>
      <c r="N78" s="89" t="s">
        <v>52</v>
      </c>
      <c r="O78" s="90"/>
      <c r="P78" s="90">
        <f>O76-P77</f>
        <v>3918115.3027500007</v>
      </c>
    </row>
    <row r="79" spans="1:16" ht="18" customHeight="1" x14ac:dyDescent="0.2">
      <c r="A79" s="11"/>
      <c r="H79" s="63"/>
      <c r="N79" s="62" t="s">
        <v>31</v>
      </c>
      <c r="P79" s="69">
        <f>P78*1%</f>
        <v>39181.153027500011</v>
      </c>
    </row>
    <row r="80" spans="1:16" ht="18" customHeight="1" thickBot="1" x14ac:dyDescent="0.25">
      <c r="A80" s="11"/>
      <c r="H80" s="63"/>
      <c r="N80" s="62" t="s">
        <v>53</v>
      </c>
      <c r="P80" s="71">
        <f>P78*2%</f>
        <v>78362.306055000023</v>
      </c>
    </row>
    <row r="81" spans="1:16" ht="18" customHeight="1" x14ac:dyDescent="0.2">
      <c r="A81" s="11"/>
      <c r="H81" s="63"/>
      <c r="N81" s="66" t="s">
        <v>32</v>
      </c>
      <c r="O81" s="67"/>
      <c r="P81" s="70">
        <f>P78+P79-P80</f>
        <v>3878934.1497225007</v>
      </c>
    </row>
    <row r="83" spans="1:16" x14ac:dyDescent="0.2">
      <c r="A83" s="11"/>
      <c r="H83" s="63"/>
      <c r="P83" s="71"/>
    </row>
    <row r="84" spans="1:16" x14ac:dyDescent="0.2">
      <c r="A84" s="11"/>
      <c r="H84" s="63"/>
      <c r="O84" s="58"/>
      <c r="P84" s="71"/>
    </row>
    <row r="85" spans="1:16" s="3" customFormat="1" x14ac:dyDescent="0.25">
      <c r="A85" s="11"/>
      <c r="B85" s="2"/>
      <c r="C85" s="2"/>
      <c r="E85" s="12"/>
      <c r="H85" s="63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3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3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3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3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3"/>
      <c r="N90" s="15"/>
      <c r="O90" s="15"/>
      <c r="P90" s="15"/>
    </row>
    <row r="91" spans="1:16" s="3" customFormat="1" x14ac:dyDescent="0.25">
      <c r="A91" s="11"/>
      <c r="B91" s="2"/>
      <c r="C91" s="2"/>
      <c r="E91" s="12"/>
      <c r="H91" s="63"/>
      <c r="N91" s="15"/>
      <c r="O91" s="15"/>
      <c r="P91" s="15"/>
    </row>
    <row r="92" spans="1:16" s="3" customFormat="1" x14ac:dyDescent="0.25">
      <c r="A92" s="11"/>
      <c r="B92" s="2"/>
      <c r="C92" s="2"/>
      <c r="E92" s="12"/>
      <c r="H92" s="63"/>
      <c r="N92" s="15"/>
      <c r="O92" s="15"/>
      <c r="P92" s="15"/>
    </row>
    <row r="93" spans="1:16" s="3" customFormat="1" x14ac:dyDescent="0.25">
      <c r="A93" s="11"/>
      <c r="B93" s="2"/>
      <c r="C93" s="2"/>
      <c r="E93" s="12"/>
      <c r="H93" s="63"/>
      <c r="N93" s="15"/>
      <c r="O93" s="15"/>
      <c r="P93" s="15"/>
    </row>
    <row r="94" spans="1:16" s="3" customFormat="1" x14ac:dyDescent="0.25">
      <c r="A94" s="11"/>
      <c r="B94" s="2"/>
      <c r="C94" s="2"/>
      <c r="E94" s="12"/>
      <c r="H94" s="63"/>
      <c r="N94" s="15"/>
      <c r="O94" s="15"/>
      <c r="P94" s="15"/>
    </row>
    <row r="95" spans="1:16" s="3" customFormat="1" x14ac:dyDescent="0.25">
      <c r="A95" s="11"/>
      <c r="B95" s="2"/>
      <c r="C95" s="2"/>
      <c r="E95" s="12"/>
      <c r="H95" s="63"/>
      <c r="N95" s="15"/>
      <c r="O95" s="15"/>
      <c r="P95" s="15"/>
    </row>
    <row r="96" spans="1:16" s="3" customFormat="1" x14ac:dyDescent="0.25">
      <c r="A96" s="11"/>
      <c r="B96" s="2"/>
      <c r="C96" s="2"/>
      <c r="E96" s="12"/>
      <c r="H96" s="63"/>
      <c r="N96" s="15"/>
      <c r="O96" s="15"/>
      <c r="P96" s="15"/>
    </row>
  </sheetData>
  <mergeCells count="2">
    <mergeCell ref="A76:L76"/>
    <mergeCell ref="O76:P76"/>
  </mergeCells>
  <conditionalFormatting sqref="B3">
    <cfRule type="duplicateValues" dxfId="404" priority="2"/>
  </conditionalFormatting>
  <conditionalFormatting sqref="B4">
    <cfRule type="duplicateValues" dxfId="403" priority="1"/>
  </conditionalFormatting>
  <conditionalFormatting sqref="B5:B75">
    <cfRule type="duplicateValues" dxfId="402" priority="3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13"/>
  <sheetViews>
    <sheetView zoomScale="110" zoomScaleNormal="110" workbookViewId="0">
      <pane xSplit="3" ySplit="2" topLeftCell="D192" activePane="bottomRight" state="frozen"/>
      <selection pane="topRight" activeCell="B1" sqref="B1"/>
      <selection pane="bottomLeft" activeCell="A3" sqref="A3"/>
      <selection pane="bottomRight" activeCell="O194" sqref="O194"/>
    </sheetView>
  </sheetViews>
  <sheetFormatPr defaultRowHeight="15" x14ac:dyDescent="0.2"/>
  <cols>
    <col min="1" max="1" width="8" style="4" customWidth="1"/>
    <col min="2" max="2" width="21" style="2" customWidth="1"/>
    <col min="3" max="3" width="14.5703125" style="2" customWidth="1"/>
    <col min="4" max="4" width="10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402332</v>
      </c>
      <c r="B3" s="74" t="s">
        <v>1094</v>
      </c>
      <c r="C3" s="9" t="s">
        <v>1095</v>
      </c>
      <c r="D3" s="76" t="s">
        <v>86</v>
      </c>
      <c r="E3" s="13">
        <v>44505</v>
      </c>
      <c r="F3" s="76" t="s">
        <v>554</v>
      </c>
      <c r="G3" s="13">
        <v>44505</v>
      </c>
      <c r="H3" s="10" t="s">
        <v>555</v>
      </c>
      <c r="I3" s="1">
        <v>34</v>
      </c>
      <c r="J3" s="1">
        <v>30</v>
      </c>
      <c r="K3" s="1">
        <v>7</v>
      </c>
      <c r="L3" s="1">
        <v>2</v>
      </c>
      <c r="M3" s="80">
        <v>1.7849999999999999</v>
      </c>
      <c r="N3" s="8">
        <v>2</v>
      </c>
      <c r="O3" s="64">
        <v>2530</v>
      </c>
      <c r="P3" s="65">
        <f>Table224578910112345678910111213[[#This Row],[PEMBULATAN]]*O3</f>
        <v>5060</v>
      </c>
    </row>
    <row r="4" spans="1:16" ht="26.25" customHeight="1" x14ac:dyDescent="0.2">
      <c r="A4" s="14"/>
      <c r="B4" s="75"/>
      <c r="C4" s="9" t="s">
        <v>1096</v>
      </c>
      <c r="D4" s="76" t="s">
        <v>86</v>
      </c>
      <c r="E4" s="13">
        <v>44505</v>
      </c>
      <c r="F4" s="76" t="s">
        <v>554</v>
      </c>
      <c r="G4" s="13">
        <v>44505</v>
      </c>
      <c r="H4" s="10" t="s">
        <v>555</v>
      </c>
      <c r="I4" s="1">
        <v>72</v>
      </c>
      <c r="J4" s="1">
        <v>51</v>
      </c>
      <c r="K4" s="1">
        <v>30</v>
      </c>
      <c r="L4" s="1">
        <v>6</v>
      </c>
      <c r="M4" s="80">
        <v>27.54</v>
      </c>
      <c r="N4" s="95">
        <v>27.54</v>
      </c>
      <c r="O4" s="64">
        <v>2530</v>
      </c>
      <c r="P4" s="65">
        <f>Table224578910112345678910111213[[#This Row],[PEMBULATAN]]*O4</f>
        <v>69676.2</v>
      </c>
    </row>
    <row r="5" spans="1:16" ht="26.25" customHeight="1" x14ac:dyDescent="0.2">
      <c r="A5" s="14"/>
      <c r="B5" s="14"/>
      <c r="C5" s="9" t="s">
        <v>1097</v>
      </c>
      <c r="D5" s="76" t="s">
        <v>86</v>
      </c>
      <c r="E5" s="13">
        <v>44505</v>
      </c>
      <c r="F5" s="76" t="s">
        <v>554</v>
      </c>
      <c r="G5" s="13">
        <v>44505</v>
      </c>
      <c r="H5" s="10" t="s">
        <v>555</v>
      </c>
      <c r="I5" s="1">
        <v>80</v>
      </c>
      <c r="J5" s="1">
        <v>51</v>
      </c>
      <c r="K5" s="1">
        <v>15</v>
      </c>
      <c r="L5" s="1">
        <v>6</v>
      </c>
      <c r="M5" s="80">
        <v>15.3</v>
      </c>
      <c r="N5" s="95">
        <v>16</v>
      </c>
      <c r="O5" s="64">
        <v>2530</v>
      </c>
      <c r="P5" s="65">
        <f>Table224578910112345678910111213[[#This Row],[PEMBULATAN]]*O5</f>
        <v>40480</v>
      </c>
    </row>
    <row r="6" spans="1:16" ht="26.25" customHeight="1" x14ac:dyDescent="0.2">
      <c r="A6" s="14"/>
      <c r="B6" s="14"/>
      <c r="C6" s="73" t="s">
        <v>1098</v>
      </c>
      <c r="D6" s="78" t="s">
        <v>86</v>
      </c>
      <c r="E6" s="13">
        <v>44505</v>
      </c>
      <c r="F6" s="76" t="s">
        <v>554</v>
      </c>
      <c r="G6" s="13">
        <v>44505</v>
      </c>
      <c r="H6" s="77" t="s">
        <v>555</v>
      </c>
      <c r="I6" s="16">
        <v>85</v>
      </c>
      <c r="J6" s="16">
        <v>509</v>
      </c>
      <c r="K6" s="16">
        <v>40</v>
      </c>
      <c r="L6" s="16">
        <v>19</v>
      </c>
      <c r="M6" s="81">
        <v>432.65</v>
      </c>
      <c r="N6" s="95">
        <v>432.65</v>
      </c>
      <c r="O6" s="64">
        <v>2530</v>
      </c>
      <c r="P6" s="65">
        <f>Table224578910112345678910111213[[#This Row],[PEMBULATAN]]*O6</f>
        <v>1094604.5</v>
      </c>
    </row>
    <row r="7" spans="1:16" ht="26.25" customHeight="1" x14ac:dyDescent="0.2">
      <c r="A7" s="14"/>
      <c r="B7" s="14"/>
      <c r="C7" s="73" t="s">
        <v>1099</v>
      </c>
      <c r="D7" s="78" t="s">
        <v>86</v>
      </c>
      <c r="E7" s="13">
        <v>44505</v>
      </c>
      <c r="F7" s="76" t="s">
        <v>554</v>
      </c>
      <c r="G7" s="13">
        <v>44505</v>
      </c>
      <c r="H7" s="77" t="s">
        <v>555</v>
      </c>
      <c r="I7" s="16">
        <v>92</v>
      </c>
      <c r="J7" s="16">
        <v>51</v>
      </c>
      <c r="K7" s="16">
        <v>30</v>
      </c>
      <c r="L7" s="16">
        <v>34</v>
      </c>
      <c r="M7" s="81">
        <v>35.19</v>
      </c>
      <c r="N7" s="95">
        <v>35.19</v>
      </c>
      <c r="O7" s="64">
        <v>2530</v>
      </c>
      <c r="P7" s="65">
        <f>Table224578910112345678910111213[[#This Row],[PEMBULATAN]]*O7</f>
        <v>89030.7</v>
      </c>
    </row>
    <row r="8" spans="1:16" ht="26.25" customHeight="1" x14ac:dyDescent="0.2">
      <c r="A8" s="14"/>
      <c r="B8" s="14"/>
      <c r="C8" s="73" t="s">
        <v>1100</v>
      </c>
      <c r="D8" s="78" t="s">
        <v>86</v>
      </c>
      <c r="E8" s="13">
        <v>44505</v>
      </c>
      <c r="F8" s="76" t="s">
        <v>554</v>
      </c>
      <c r="G8" s="13">
        <v>44505</v>
      </c>
      <c r="H8" s="77" t="s">
        <v>555</v>
      </c>
      <c r="I8" s="16">
        <v>60</v>
      </c>
      <c r="J8" s="16">
        <v>40</v>
      </c>
      <c r="K8" s="16">
        <v>10</v>
      </c>
      <c r="L8" s="16">
        <v>1</v>
      </c>
      <c r="M8" s="81">
        <v>6</v>
      </c>
      <c r="N8" s="95">
        <v>6</v>
      </c>
      <c r="O8" s="64">
        <v>2530</v>
      </c>
      <c r="P8" s="65">
        <f>Table224578910112345678910111213[[#This Row],[PEMBULATAN]]*O8</f>
        <v>15180</v>
      </c>
    </row>
    <row r="9" spans="1:16" ht="26.25" customHeight="1" x14ac:dyDescent="0.2">
      <c r="A9" s="14"/>
      <c r="B9" s="14"/>
      <c r="C9" s="73" t="s">
        <v>1101</v>
      </c>
      <c r="D9" s="78" t="s">
        <v>86</v>
      </c>
      <c r="E9" s="13">
        <v>44505</v>
      </c>
      <c r="F9" s="76" t="s">
        <v>554</v>
      </c>
      <c r="G9" s="13">
        <v>44505</v>
      </c>
      <c r="H9" s="77" t="s">
        <v>555</v>
      </c>
      <c r="I9" s="16">
        <v>68</v>
      </c>
      <c r="J9" s="16">
        <v>60</v>
      </c>
      <c r="K9" s="16">
        <v>20</v>
      </c>
      <c r="L9" s="16">
        <v>6</v>
      </c>
      <c r="M9" s="81">
        <v>20.399999999999999</v>
      </c>
      <c r="N9" s="95">
        <v>21</v>
      </c>
      <c r="O9" s="64">
        <v>2530</v>
      </c>
      <c r="P9" s="65">
        <f>Table224578910112345678910111213[[#This Row],[PEMBULATAN]]*O9</f>
        <v>53130</v>
      </c>
    </row>
    <row r="10" spans="1:16" ht="26.25" customHeight="1" x14ac:dyDescent="0.2">
      <c r="A10" s="14"/>
      <c r="B10" s="14"/>
      <c r="C10" s="73" t="s">
        <v>1102</v>
      </c>
      <c r="D10" s="78" t="s">
        <v>86</v>
      </c>
      <c r="E10" s="13">
        <v>44505</v>
      </c>
      <c r="F10" s="76" t="s">
        <v>554</v>
      </c>
      <c r="G10" s="13">
        <v>44505</v>
      </c>
      <c r="H10" s="77" t="s">
        <v>555</v>
      </c>
      <c r="I10" s="16">
        <v>50</v>
      </c>
      <c r="J10" s="16">
        <v>20</v>
      </c>
      <c r="K10" s="16">
        <v>20</v>
      </c>
      <c r="L10" s="16">
        <v>2</v>
      </c>
      <c r="M10" s="81">
        <v>5</v>
      </c>
      <c r="N10" s="95">
        <v>5</v>
      </c>
      <c r="O10" s="64">
        <v>2530</v>
      </c>
      <c r="P10" s="65">
        <f>Table224578910112345678910111213[[#This Row],[PEMBULATAN]]*O10</f>
        <v>12650</v>
      </c>
    </row>
    <row r="11" spans="1:16" ht="26.25" customHeight="1" x14ac:dyDescent="0.2">
      <c r="A11" s="14"/>
      <c r="B11" s="14"/>
      <c r="C11" s="73" t="s">
        <v>1103</v>
      </c>
      <c r="D11" s="78" t="s">
        <v>86</v>
      </c>
      <c r="E11" s="13">
        <v>44505</v>
      </c>
      <c r="F11" s="76" t="s">
        <v>554</v>
      </c>
      <c r="G11" s="13">
        <v>44505</v>
      </c>
      <c r="H11" s="77" t="s">
        <v>555</v>
      </c>
      <c r="I11" s="16">
        <v>87</v>
      </c>
      <c r="J11" s="16">
        <v>60</v>
      </c>
      <c r="K11" s="16">
        <v>20</v>
      </c>
      <c r="L11" s="16">
        <v>12</v>
      </c>
      <c r="M11" s="81">
        <v>26.1</v>
      </c>
      <c r="N11" s="95">
        <v>26.1</v>
      </c>
      <c r="O11" s="64">
        <v>2530</v>
      </c>
      <c r="P11" s="65">
        <f>Table224578910112345678910111213[[#This Row],[PEMBULATAN]]*O11</f>
        <v>66033</v>
      </c>
    </row>
    <row r="12" spans="1:16" ht="26.25" customHeight="1" x14ac:dyDescent="0.2">
      <c r="A12" s="14"/>
      <c r="B12" s="14"/>
      <c r="C12" s="73" t="s">
        <v>1104</v>
      </c>
      <c r="D12" s="78" t="s">
        <v>86</v>
      </c>
      <c r="E12" s="13">
        <v>44505</v>
      </c>
      <c r="F12" s="76" t="s">
        <v>554</v>
      </c>
      <c r="G12" s="13">
        <v>44505</v>
      </c>
      <c r="H12" s="77" t="s">
        <v>555</v>
      </c>
      <c r="I12" s="16">
        <v>91</v>
      </c>
      <c r="J12" s="16">
        <v>60</v>
      </c>
      <c r="K12" s="16">
        <v>25</v>
      </c>
      <c r="L12" s="16">
        <v>16</v>
      </c>
      <c r="M12" s="81">
        <v>34.125</v>
      </c>
      <c r="N12" s="95">
        <v>34.125</v>
      </c>
      <c r="O12" s="64">
        <v>2530</v>
      </c>
      <c r="P12" s="65">
        <f>Table224578910112345678910111213[[#This Row],[PEMBULATAN]]*O12</f>
        <v>86336.25</v>
      </c>
    </row>
    <row r="13" spans="1:16" ht="26.25" customHeight="1" x14ac:dyDescent="0.2">
      <c r="A13" s="14"/>
      <c r="B13" s="14"/>
      <c r="C13" s="73" t="s">
        <v>1105</v>
      </c>
      <c r="D13" s="78" t="s">
        <v>86</v>
      </c>
      <c r="E13" s="13">
        <v>44505</v>
      </c>
      <c r="F13" s="76" t="s">
        <v>554</v>
      </c>
      <c r="G13" s="13">
        <v>44505</v>
      </c>
      <c r="H13" s="77" t="s">
        <v>555</v>
      </c>
      <c r="I13" s="16">
        <v>80</v>
      </c>
      <c r="J13" s="16">
        <v>58</v>
      </c>
      <c r="K13" s="16">
        <v>12</v>
      </c>
      <c r="L13" s="16">
        <v>4</v>
      </c>
      <c r="M13" s="81">
        <v>13.92</v>
      </c>
      <c r="N13" s="95">
        <v>13.92</v>
      </c>
      <c r="O13" s="64">
        <v>2530</v>
      </c>
      <c r="P13" s="65">
        <f>Table224578910112345678910111213[[#This Row],[PEMBULATAN]]*O13</f>
        <v>35217.599999999999</v>
      </c>
    </row>
    <row r="14" spans="1:16" ht="26.25" customHeight="1" x14ac:dyDescent="0.2">
      <c r="A14" s="14"/>
      <c r="B14" s="14"/>
      <c r="C14" s="73" t="s">
        <v>1106</v>
      </c>
      <c r="D14" s="78" t="s">
        <v>86</v>
      </c>
      <c r="E14" s="13">
        <v>44505</v>
      </c>
      <c r="F14" s="76" t="s">
        <v>554</v>
      </c>
      <c r="G14" s="13">
        <v>44505</v>
      </c>
      <c r="H14" s="77" t="s">
        <v>555</v>
      </c>
      <c r="I14" s="16">
        <v>80</v>
      </c>
      <c r="J14" s="16">
        <v>60</v>
      </c>
      <c r="K14" s="16">
        <v>25</v>
      </c>
      <c r="L14" s="16">
        <v>16</v>
      </c>
      <c r="M14" s="81">
        <v>30</v>
      </c>
      <c r="N14" s="95">
        <v>30</v>
      </c>
      <c r="O14" s="64">
        <v>2530</v>
      </c>
      <c r="P14" s="65">
        <f>Table224578910112345678910111213[[#This Row],[PEMBULATAN]]*O14</f>
        <v>75900</v>
      </c>
    </row>
    <row r="15" spans="1:16" ht="26.25" customHeight="1" x14ac:dyDescent="0.2">
      <c r="A15" s="14"/>
      <c r="B15" s="14"/>
      <c r="C15" s="73" t="s">
        <v>1107</v>
      </c>
      <c r="D15" s="78" t="s">
        <v>86</v>
      </c>
      <c r="E15" s="13">
        <v>44505</v>
      </c>
      <c r="F15" s="76" t="s">
        <v>554</v>
      </c>
      <c r="G15" s="13">
        <v>44505</v>
      </c>
      <c r="H15" s="77" t="s">
        <v>555</v>
      </c>
      <c r="I15" s="16">
        <v>67</v>
      </c>
      <c r="J15" s="16">
        <v>60</v>
      </c>
      <c r="K15" s="16">
        <v>20</v>
      </c>
      <c r="L15" s="16">
        <v>8</v>
      </c>
      <c r="M15" s="81">
        <v>20.100000000000001</v>
      </c>
      <c r="N15" s="95">
        <v>20.100000000000001</v>
      </c>
      <c r="O15" s="64">
        <v>2530</v>
      </c>
      <c r="P15" s="65">
        <f>Table224578910112345678910111213[[#This Row],[PEMBULATAN]]*O15</f>
        <v>50853</v>
      </c>
    </row>
    <row r="16" spans="1:16" ht="26.25" customHeight="1" x14ac:dyDescent="0.2">
      <c r="A16" s="14"/>
      <c r="B16" s="14"/>
      <c r="C16" s="73" t="s">
        <v>1108</v>
      </c>
      <c r="D16" s="78" t="s">
        <v>86</v>
      </c>
      <c r="E16" s="13">
        <v>44505</v>
      </c>
      <c r="F16" s="76" t="s">
        <v>554</v>
      </c>
      <c r="G16" s="13">
        <v>44505</v>
      </c>
      <c r="H16" s="77" t="s">
        <v>555</v>
      </c>
      <c r="I16" s="16">
        <v>80</v>
      </c>
      <c r="J16" s="16">
        <v>60</v>
      </c>
      <c r="K16" s="16">
        <v>21</v>
      </c>
      <c r="L16" s="16">
        <v>17</v>
      </c>
      <c r="M16" s="81">
        <v>25.2</v>
      </c>
      <c r="N16" s="95">
        <v>25.2</v>
      </c>
      <c r="O16" s="64">
        <v>2530</v>
      </c>
      <c r="P16" s="65">
        <f>Table224578910112345678910111213[[#This Row],[PEMBULATAN]]*O16</f>
        <v>63756</v>
      </c>
    </row>
    <row r="17" spans="1:16" ht="26.25" customHeight="1" x14ac:dyDescent="0.2">
      <c r="A17" s="14"/>
      <c r="B17" s="14"/>
      <c r="C17" s="73" t="s">
        <v>1109</v>
      </c>
      <c r="D17" s="78" t="s">
        <v>86</v>
      </c>
      <c r="E17" s="13">
        <v>44505</v>
      </c>
      <c r="F17" s="76" t="s">
        <v>554</v>
      </c>
      <c r="G17" s="13">
        <v>44505</v>
      </c>
      <c r="H17" s="77" t="s">
        <v>555</v>
      </c>
      <c r="I17" s="16">
        <v>90</v>
      </c>
      <c r="J17" s="16">
        <v>50</v>
      </c>
      <c r="K17" s="16">
        <v>30</v>
      </c>
      <c r="L17" s="16">
        <v>12</v>
      </c>
      <c r="M17" s="81">
        <v>33.75</v>
      </c>
      <c r="N17" s="95">
        <v>33.75</v>
      </c>
      <c r="O17" s="64">
        <v>2530</v>
      </c>
      <c r="P17" s="65">
        <f>Table224578910112345678910111213[[#This Row],[PEMBULATAN]]*O17</f>
        <v>85387.5</v>
      </c>
    </row>
    <row r="18" spans="1:16" ht="26.25" customHeight="1" x14ac:dyDescent="0.2">
      <c r="A18" s="14"/>
      <c r="B18" s="14"/>
      <c r="C18" s="73" t="s">
        <v>1110</v>
      </c>
      <c r="D18" s="78" t="s">
        <v>86</v>
      </c>
      <c r="E18" s="13">
        <v>44505</v>
      </c>
      <c r="F18" s="76" t="s">
        <v>554</v>
      </c>
      <c r="G18" s="13">
        <v>44505</v>
      </c>
      <c r="H18" s="77" t="s">
        <v>555</v>
      </c>
      <c r="I18" s="16">
        <v>80</v>
      </c>
      <c r="J18" s="16">
        <v>60</v>
      </c>
      <c r="K18" s="16">
        <v>20</v>
      </c>
      <c r="L18" s="16">
        <v>18</v>
      </c>
      <c r="M18" s="81">
        <v>24</v>
      </c>
      <c r="N18" s="95">
        <v>24</v>
      </c>
      <c r="O18" s="64">
        <v>2530</v>
      </c>
      <c r="P18" s="65">
        <f>Table224578910112345678910111213[[#This Row],[PEMBULATAN]]*O18</f>
        <v>60720</v>
      </c>
    </row>
    <row r="19" spans="1:16" ht="26.25" customHeight="1" x14ac:dyDescent="0.2">
      <c r="A19" s="14"/>
      <c r="B19" s="14"/>
      <c r="C19" s="73" t="s">
        <v>1111</v>
      </c>
      <c r="D19" s="78" t="s">
        <v>86</v>
      </c>
      <c r="E19" s="13">
        <v>44505</v>
      </c>
      <c r="F19" s="76" t="s">
        <v>554</v>
      </c>
      <c r="G19" s="13">
        <v>44505</v>
      </c>
      <c r="H19" s="77" t="s">
        <v>555</v>
      </c>
      <c r="I19" s="16">
        <v>80</v>
      </c>
      <c r="J19" s="16">
        <v>60</v>
      </c>
      <c r="K19" s="16">
        <v>20</v>
      </c>
      <c r="L19" s="16">
        <v>12</v>
      </c>
      <c r="M19" s="81">
        <v>24</v>
      </c>
      <c r="N19" s="95">
        <v>24</v>
      </c>
      <c r="O19" s="64">
        <v>2530</v>
      </c>
      <c r="P19" s="65">
        <f>Table224578910112345678910111213[[#This Row],[PEMBULATAN]]*O19</f>
        <v>60720</v>
      </c>
    </row>
    <row r="20" spans="1:16" ht="26.25" customHeight="1" x14ac:dyDescent="0.2">
      <c r="A20" s="14"/>
      <c r="B20" s="14"/>
      <c r="C20" s="73" t="s">
        <v>1112</v>
      </c>
      <c r="D20" s="78" t="s">
        <v>86</v>
      </c>
      <c r="E20" s="13">
        <v>44505</v>
      </c>
      <c r="F20" s="76" t="s">
        <v>554</v>
      </c>
      <c r="G20" s="13">
        <v>44505</v>
      </c>
      <c r="H20" s="77" t="s">
        <v>555</v>
      </c>
      <c r="I20" s="16">
        <v>91</v>
      </c>
      <c r="J20" s="16">
        <v>55</v>
      </c>
      <c r="K20" s="16">
        <v>23</v>
      </c>
      <c r="L20" s="16">
        <v>17</v>
      </c>
      <c r="M20" s="81">
        <v>28.778749999999999</v>
      </c>
      <c r="N20" s="95">
        <v>28.778749999999999</v>
      </c>
      <c r="O20" s="64">
        <v>2530</v>
      </c>
      <c r="P20" s="65">
        <f>Table224578910112345678910111213[[#This Row],[PEMBULATAN]]*O20</f>
        <v>72810.237500000003</v>
      </c>
    </row>
    <row r="21" spans="1:16" ht="26.25" customHeight="1" x14ac:dyDescent="0.2">
      <c r="A21" s="14"/>
      <c r="B21" s="14"/>
      <c r="C21" s="73" t="s">
        <v>1113</v>
      </c>
      <c r="D21" s="78" t="s">
        <v>86</v>
      </c>
      <c r="E21" s="13">
        <v>44505</v>
      </c>
      <c r="F21" s="76" t="s">
        <v>554</v>
      </c>
      <c r="G21" s="13">
        <v>44505</v>
      </c>
      <c r="H21" s="77" t="s">
        <v>555</v>
      </c>
      <c r="I21" s="16">
        <v>68</v>
      </c>
      <c r="J21" s="16">
        <v>40</v>
      </c>
      <c r="K21" s="16">
        <v>20</v>
      </c>
      <c r="L21" s="16">
        <v>3</v>
      </c>
      <c r="M21" s="81">
        <v>13.6</v>
      </c>
      <c r="N21" s="95">
        <v>13.6</v>
      </c>
      <c r="O21" s="64">
        <v>2530</v>
      </c>
      <c r="P21" s="65">
        <f>Table224578910112345678910111213[[#This Row],[PEMBULATAN]]*O21</f>
        <v>34408</v>
      </c>
    </row>
    <row r="22" spans="1:16" ht="26.25" customHeight="1" x14ac:dyDescent="0.2">
      <c r="A22" s="14"/>
      <c r="B22" s="14"/>
      <c r="C22" s="73" t="s">
        <v>1114</v>
      </c>
      <c r="D22" s="78" t="s">
        <v>86</v>
      </c>
      <c r="E22" s="13">
        <v>44505</v>
      </c>
      <c r="F22" s="76" t="s">
        <v>554</v>
      </c>
      <c r="G22" s="13">
        <v>44505</v>
      </c>
      <c r="H22" s="77" t="s">
        <v>555</v>
      </c>
      <c r="I22" s="16">
        <v>50</v>
      </c>
      <c r="J22" s="16">
        <v>31</v>
      </c>
      <c r="K22" s="16">
        <v>12</v>
      </c>
      <c r="L22" s="16">
        <v>3</v>
      </c>
      <c r="M22" s="81">
        <v>4.6500000000000004</v>
      </c>
      <c r="N22" s="95">
        <v>4.6500000000000004</v>
      </c>
      <c r="O22" s="64">
        <v>2530</v>
      </c>
      <c r="P22" s="65">
        <f>Table224578910112345678910111213[[#This Row],[PEMBULATAN]]*O22</f>
        <v>11764.5</v>
      </c>
    </row>
    <row r="23" spans="1:16" ht="26.25" customHeight="1" x14ac:dyDescent="0.2">
      <c r="A23" s="14"/>
      <c r="B23" s="14"/>
      <c r="C23" s="73" t="s">
        <v>1115</v>
      </c>
      <c r="D23" s="78" t="s">
        <v>86</v>
      </c>
      <c r="E23" s="13">
        <v>44505</v>
      </c>
      <c r="F23" s="76" t="s">
        <v>554</v>
      </c>
      <c r="G23" s="13">
        <v>44505</v>
      </c>
      <c r="H23" s="77" t="s">
        <v>555</v>
      </c>
      <c r="I23" s="16">
        <v>51</v>
      </c>
      <c r="J23" s="16">
        <v>40</v>
      </c>
      <c r="K23" s="16">
        <v>20</v>
      </c>
      <c r="L23" s="16">
        <v>4</v>
      </c>
      <c r="M23" s="81">
        <v>10.199999999999999</v>
      </c>
      <c r="N23" s="95">
        <v>10.199999999999999</v>
      </c>
      <c r="O23" s="64">
        <v>2530</v>
      </c>
      <c r="P23" s="65">
        <f>Table224578910112345678910111213[[#This Row],[PEMBULATAN]]*O23</f>
        <v>25806</v>
      </c>
    </row>
    <row r="24" spans="1:16" ht="26.25" customHeight="1" x14ac:dyDescent="0.2">
      <c r="A24" s="14"/>
      <c r="B24" s="14"/>
      <c r="C24" s="73" t="s">
        <v>1116</v>
      </c>
      <c r="D24" s="78" t="s">
        <v>86</v>
      </c>
      <c r="E24" s="13">
        <v>44505</v>
      </c>
      <c r="F24" s="76" t="s">
        <v>554</v>
      </c>
      <c r="G24" s="13">
        <v>44505</v>
      </c>
      <c r="H24" s="77" t="s">
        <v>555</v>
      </c>
      <c r="I24" s="16">
        <v>190</v>
      </c>
      <c r="J24" s="16">
        <v>70</v>
      </c>
      <c r="K24" s="16">
        <v>20</v>
      </c>
      <c r="L24" s="16">
        <v>21</v>
      </c>
      <c r="M24" s="81">
        <v>66.5</v>
      </c>
      <c r="N24" s="95">
        <v>66.5</v>
      </c>
      <c r="O24" s="64">
        <v>2530</v>
      </c>
      <c r="P24" s="65">
        <f>Table224578910112345678910111213[[#This Row],[PEMBULATAN]]*O24</f>
        <v>168245</v>
      </c>
    </row>
    <row r="25" spans="1:16" ht="26.25" customHeight="1" x14ac:dyDescent="0.2">
      <c r="A25" s="14"/>
      <c r="B25" s="14"/>
      <c r="C25" s="73" t="s">
        <v>1117</v>
      </c>
      <c r="D25" s="78" t="s">
        <v>86</v>
      </c>
      <c r="E25" s="13">
        <v>44505</v>
      </c>
      <c r="F25" s="76" t="s">
        <v>554</v>
      </c>
      <c r="G25" s="13">
        <v>44505</v>
      </c>
      <c r="H25" s="77" t="s">
        <v>555</v>
      </c>
      <c r="I25" s="16">
        <v>25</v>
      </c>
      <c r="J25" s="16">
        <v>25</v>
      </c>
      <c r="K25" s="16">
        <v>20</v>
      </c>
      <c r="L25" s="16">
        <v>5</v>
      </c>
      <c r="M25" s="81">
        <v>3.125</v>
      </c>
      <c r="N25" s="95">
        <v>5</v>
      </c>
      <c r="O25" s="64">
        <v>2530</v>
      </c>
      <c r="P25" s="65">
        <f>Table224578910112345678910111213[[#This Row],[PEMBULATAN]]*O25</f>
        <v>12650</v>
      </c>
    </row>
    <row r="26" spans="1:16" ht="26.25" customHeight="1" x14ac:dyDescent="0.2">
      <c r="A26" s="14"/>
      <c r="B26" s="14"/>
      <c r="C26" s="73" t="s">
        <v>1118</v>
      </c>
      <c r="D26" s="78" t="s">
        <v>86</v>
      </c>
      <c r="E26" s="13">
        <v>44505</v>
      </c>
      <c r="F26" s="76" t="s">
        <v>554</v>
      </c>
      <c r="G26" s="13">
        <v>44505</v>
      </c>
      <c r="H26" s="77" t="s">
        <v>555</v>
      </c>
      <c r="I26" s="16">
        <v>100</v>
      </c>
      <c r="J26" s="16">
        <v>60</v>
      </c>
      <c r="K26" s="16">
        <v>23</v>
      </c>
      <c r="L26" s="16">
        <v>16</v>
      </c>
      <c r="M26" s="81">
        <v>34.5</v>
      </c>
      <c r="N26" s="95">
        <v>34.5</v>
      </c>
      <c r="O26" s="64">
        <v>2530</v>
      </c>
      <c r="P26" s="65">
        <f>Table224578910112345678910111213[[#This Row],[PEMBULATAN]]*O26</f>
        <v>87285</v>
      </c>
    </row>
    <row r="27" spans="1:16" ht="26.25" customHeight="1" x14ac:dyDescent="0.2">
      <c r="A27" s="14"/>
      <c r="B27" s="14"/>
      <c r="C27" s="73" t="s">
        <v>1119</v>
      </c>
      <c r="D27" s="78" t="s">
        <v>86</v>
      </c>
      <c r="E27" s="13">
        <v>44505</v>
      </c>
      <c r="F27" s="76" t="s">
        <v>554</v>
      </c>
      <c r="G27" s="13">
        <v>44505</v>
      </c>
      <c r="H27" s="77" t="s">
        <v>555</v>
      </c>
      <c r="I27" s="16">
        <v>80</v>
      </c>
      <c r="J27" s="16">
        <v>45</v>
      </c>
      <c r="K27" s="16">
        <v>32</v>
      </c>
      <c r="L27" s="16">
        <v>12</v>
      </c>
      <c r="M27" s="81">
        <v>28.8</v>
      </c>
      <c r="N27" s="95">
        <v>28.8</v>
      </c>
      <c r="O27" s="64">
        <v>2530</v>
      </c>
      <c r="P27" s="65">
        <f>Table224578910112345678910111213[[#This Row],[PEMBULATAN]]*O27</f>
        <v>72864</v>
      </c>
    </row>
    <row r="28" spans="1:16" ht="26.25" customHeight="1" x14ac:dyDescent="0.2">
      <c r="A28" s="14"/>
      <c r="B28" s="14"/>
      <c r="C28" s="73" t="s">
        <v>1120</v>
      </c>
      <c r="D28" s="78" t="s">
        <v>86</v>
      </c>
      <c r="E28" s="13">
        <v>44505</v>
      </c>
      <c r="F28" s="76" t="s">
        <v>554</v>
      </c>
      <c r="G28" s="13">
        <v>44505</v>
      </c>
      <c r="H28" s="77" t="s">
        <v>555</v>
      </c>
      <c r="I28" s="16">
        <v>90</v>
      </c>
      <c r="J28" s="16">
        <v>53</v>
      </c>
      <c r="K28" s="16">
        <v>30</v>
      </c>
      <c r="L28" s="16">
        <v>16</v>
      </c>
      <c r="M28" s="81">
        <v>35.774999999999999</v>
      </c>
      <c r="N28" s="95">
        <v>35.774999999999999</v>
      </c>
      <c r="O28" s="64">
        <v>2530</v>
      </c>
      <c r="P28" s="65">
        <f>Table224578910112345678910111213[[#This Row],[PEMBULATAN]]*O28</f>
        <v>90510.75</v>
      </c>
    </row>
    <row r="29" spans="1:16" ht="26.25" customHeight="1" x14ac:dyDescent="0.2">
      <c r="A29" s="14"/>
      <c r="B29" s="14"/>
      <c r="C29" s="73" t="s">
        <v>1121</v>
      </c>
      <c r="D29" s="78" t="s">
        <v>86</v>
      </c>
      <c r="E29" s="13">
        <v>44505</v>
      </c>
      <c r="F29" s="76" t="s">
        <v>554</v>
      </c>
      <c r="G29" s="13">
        <v>44505</v>
      </c>
      <c r="H29" s="77" t="s">
        <v>555</v>
      </c>
      <c r="I29" s="16">
        <v>93</v>
      </c>
      <c r="J29" s="16">
        <v>52</v>
      </c>
      <c r="K29" s="16">
        <v>34</v>
      </c>
      <c r="L29" s="16">
        <v>21</v>
      </c>
      <c r="M29" s="81">
        <v>41.106000000000002</v>
      </c>
      <c r="N29" s="95">
        <v>41.106000000000002</v>
      </c>
      <c r="O29" s="64">
        <v>2530</v>
      </c>
      <c r="P29" s="65">
        <f>Table224578910112345678910111213[[#This Row],[PEMBULATAN]]*O29</f>
        <v>103998.18000000001</v>
      </c>
    </row>
    <row r="30" spans="1:16" ht="26.25" customHeight="1" x14ac:dyDescent="0.2">
      <c r="A30" s="14"/>
      <c r="B30" s="14"/>
      <c r="C30" s="73" t="s">
        <v>1122</v>
      </c>
      <c r="D30" s="78" t="s">
        <v>86</v>
      </c>
      <c r="E30" s="13">
        <v>44505</v>
      </c>
      <c r="F30" s="76" t="s">
        <v>554</v>
      </c>
      <c r="G30" s="13">
        <v>44505</v>
      </c>
      <c r="H30" s="77" t="s">
        <v>555</v>
      </c>
      <c r="I30" s="16">
        <v>100</v>
      </c>
      <c r="J30" s="16">
        <v>52</v>
      </c>
      <c r="K30" s="16">
        <v>30</v>
      </c>
      <c r="L30" s="16">
        <v>13</v>
      </c>
      <c r="M30" s="81">
        <v>39</v>
      </c>
      <c r="N30" s="95">
        <v>39</v>
      </c>
      <c r="O30" s="64">
        <v>2530</v>
      </c>
      <c r="P30" s="65">
        <f>Table224578910112345678910111213[[#This Row],[PEMBULATAN]]*O30</f>
        <v>98670</v>
      </c>
    </row>
    <row r="31" spans="1:16" ht="26.25" customHeight="1" x14ac:dyDescent="0.2">
      <c r="A31" s="14"/>
      <c r="B31" s="14"/>
      <c r="C31" s="73" t="s">
        <v>1123</v>
      </c>
      <c r="D31" s="78" t="s">
        <v>86</v>
      </c>
      <c r="E31" s="13">
        <v>44505</v>
      </c>
      <c r="F31" s="76" t="s">
        <v>554</v>
      </c>
      <c r="G31" s="13">
        <v>44505</v>
      </c>
      <c r="H31" s="77" t="s">
        <v>555</v>
      </c>
      <c r="I31" s="16">
        <v>110</v>
      </c>
      <c r="J31" s="16">
        <v>53</v>
      </c>
      <c r="K31" s="16">
        <v>25</v>
      </c>
      <c r="L31" s="16">
        <v>22</v>
      </c>
      <c r="M31" s="81">
        <v>36.4375</v>
      </c>
      <c r="N31" s="95">
        <v>37</v>
      </c>
      <c r="O31" s="64">
        <v>2530</v>
      </c>
      <c r="P31" s="65">
        <f>Table224578910112345678910111213[[#This Row],[PEMBULATAN]]*O31</f>
        <v>93610</v>
      </c>
    </row>
    <row r="32" spans="1:16" ht="26.25" customHeight="1" x14ac:dyDescent="0.2">
      <c r="A32" s="14"/>
      <c r="B32" s="14"/>
      <c r="C32" s="73" t="s">
        <v>1124</v>
      </c>
      <c r="D32" s="78" t="s">
        <v>86</v>
      </c>
      <c r="E32" s="13">
        <v>44505</v>
      </c>
      <c r="F32" s="76" t="s">
        <v>554</v>
      </c>
      <c r="G32" s="13">
        <v>44505</v>
      </c>
      <c r="H32" s="77" t="s">
        <v>555</v>
      </c>
      <c r="I32" s="16">
        <v>100</v>
      </c>
      <c r="J32" s="16">
        <v>53</v>
      </c>
      <c r="K32" s="16">
        <v>34</v>
      </c>
      <c r="L32" s="16">
        <v>25</v>
      </c>
      <c r="M32" s="81">
        <v>45.05</v>
      </c>
      <c r="N32" s="95">
        <v>45.05</v>
      </c>
      <c r="O32" s="64">
        <v>2530</v>
      </c>
      <c r="P32" s="65">
        <f>Table224578910112345678910111213[[#This Row],[PEMBULATAN]]*O32</f>
        <v>113976.5</v>
      </c>
    </row>
    <row r="33" spans="1:16" ht="26.25" customHeight="1" x14ac:dyDescent="0.2">
      <c r="A33" s="14"/>
      <c r="B33" s="14"/>
      <c r="C33" s="73" t="s">
        <v>1125</v>
      </c>
      <c r="D33" s="78" t="s">
        <v>86</v>
      </c>
      <c r="E33" s="13">
        <v>44505</v>
      </c>
      <c r="F33" s="76" t="s">
        <v>554</v>
      </c>
      <c r="G33" s="13">
        <v>44505</v>
      </c>
      <c r="H33" s="77" t="s">
        <v>555</v>
      </c>
      <c r="I33" s="16">
        <v>100</v>
      </c>
      <c r="J33" s="16">
        <v>53</v>
      </c>
      <c r="K33" s="16">
        <v>40</v>
      </c>
      <c r="L33" s="16">
        <v>25</v>
      </c>
      <c r="M33" s="81">
        <v>53</v>
      </c>
      <c r="N33" s="95">
        <v>53</v>
      </c>
      <c r="O33" s="64">
        <v>2530</v>
      </c>
      <c r="P33" s="65">
        <f>Table224578910112345678910111213[[#This Row],[PEMBULATAN]]*O33</f>
        <v>134090</v>
      </c>
    </row>
    <row r="34" spans="1:16" ht="26.25" customHeight="1" x14ac:dyDescent="0.2">
      <c r="A34" s="14"/>
      <c r="B34" s="14"/>
      <c r="C34" s="73" t="s">
        <v>1126</v>
      </c>
      <c r="D34" s="78" t="s">
        <v>86</v>
      </c>
      <c r="E34" s="13">
        <v>44505</v>
      </c>
      <c r="F34" s="76" t="s">
        <v>554</v>
      </c>
      <c r="G34" s="13">
        <v>44505</v>
      </c>
      <c r="H34" s="77" t="s">
        <v>555</v>
      </c>
      <c r="I34" s="16">
        <v>100</v>
      </c>
      <c r="J34" s="16">
        <v>53</v>
      </c>
      <c r="K34" s="16">
        <v>35</v>
      </c>
      <c r="L34" s="16">
        <v>24</v>
      </c>
      <c r="M34" s="81">
        <v>46.375</v>
      </c>
      <c r="N34" s="95">
        <v>47</v>
      </c>
      <c r="O34" s="64">
        <v>2530</v>
      </c>
      <c r="P34" s="65">
        <f>Table224578910112345678910111213[[#This Row],[PEMBULATAN]]*O34</f>
        <v>118910</v>
      </c>
    </row>
    <row r="35" spans="1:16" ht="26.25" customHeight="1" x14ac:dyDescent="0.2">
      <c r="A35" s="14"/>
      <c r="B35" s="14"/>
      <c r="C35" s="73" t="s">
        <v>1127</v>
      </c>
      <c r="D35" s="78" t="s">
        <v>86</v>
      </c>
      <c r="E35" s="13">
        <v>44505</v>
      </c>
      <c r="F35" s="76" t="s">
        <v>554</v>
      </c>
      <c r="G35" s="13">
        <v>44505</v>
      </c>
      <c r="H35" s="77" t="s">
        <v>555</v>
      </c>
      <c r="I35" s="16">
        <v>100</v>
      </c>
      <c r="J35" s="16">
        <v>60</v>
      </c>
      <c r="K35" s="16">
        <v>30</v>
      </c>
      <c r="L35" s="16">
        <v>17</v>
      </c>
      <c r="M35" s="81">
        <v>45</v>
      </c>
      <c r="N35" s="95">
        <v>45</v>
      </c>
      <c r="O35" s="64">
        <v>2530</v>
      </c>
      <c r="P35" s="65">
        <f>Table224578910112345678910111213[[#This Row],[PEMBULATAN]]*O35</f>
        <v>113850</v>
      </c>
    </row>
    <row r="36" spans="1:16" ht="26.25" customHeight="1" x14ac:dyDescent="0.2">
      <c r="A36" s="14"/>
      <c r="B36" s="14"/>
      <c r="C36" s="73" t="s">
        <v>1128</v>
      </c>
      <c r="D36" s="78" t="s">
        <v>86</v>
      </c>
      <c r="E36" s="13">
        <v>44505</v>
      </c>
      <c r="F36" s="76" t="s">
        <v>554</v>
      </c>
      <c r="G36" s="13">
        <v>44505</v>
      </c>
      <c r="H36" s="77" t="s">
        <v>555</v>
      </c>
      <c r="I36" s="16">
        <v>80</v>
      </c>
      <c r="J36" s="16">
        <v>53</v>
      </c>
      <c r="K36" s="16">
        <v>20</v>
      </c>
      <c r="L36" s="16">
        <v>4</v>
      </c>
      <c r="M36" s="81">
        <v>21.2</v>
      </c>
      <c r="N36" s="95">
        <v>21.2</v>
      </c>
      <c r="O36" s="64">
        <v>2530</v>
      </c>
      <c r="P36" s="65">
        <f>Table224578910112345678910111213[[#This Row],[PEMBULATAN]]*O36</f>
        <v>53636</v>
      </c>
    </row>
    <row r="37" spans="1:16" ht="26.25" customHeight="1" x14ac:dyDescent="0.2">
      <c r="A37" s="14"/>
      <c r="B37" s="14"/>
      <c r="C37" s="73" t="s">
        <v>1129</v>
      </c>
      <c r="D37" s="78" t="s">
        <v>86</v>
      </c>
      <c r="E37" s="13">
        <v>44505</v>
      </c>
      <c r="F37" s="76" t="s">
        <v>554</v>
      </c>
      <c r="G37" s="13">
        <v>44505</v>
      </c>
      <c r="H37" s="77" t="s">
        <v>555</v>
      </c>
      <c r="I37" s="16">
        <v>90</v>
      </c>
      <c r="J37" s="16">
        <v>51</v>
      </c>
      <c r="K37" s="16">
        <v>24</v>
      </c>
      <c r="L37" s="16">
        <v>5</v>
      </c>
      <c r="M37" s="81">
        <v>27.54</v>
      </c>
      <c r="N37" s="95">
        <v>27.54</v>
      </c>
      <c r="O37" s="64">
        <v>2530</v>
      </c>
      <c r="P37" s="65">
        <f>Table224578910112345678910111213[[#This Row],[PEMBULATAN]]*O37</f>
        <v>69676.2</v>
      </c>
    </row>
    <row r="38" spans="1:16" ht="26.25" customHeight="1" x14ac:dyDescent="0.2">
      <c r="A38" s="14"/>
      <c r="B38" s="14"/>
      <c r="C38" s="73" t="s">
        <v>1130</v>
      </c>
      <c r="D38" s="78" t="s">
        <v>86</v>
      </c>
      <c r="E38" s="13">
        <v>44505</v>
      </c>
      <c r="F38" s="76" t="s">
        <v>554</v>
      </c>
      <c r="G38" s="13">
        <v>44505</v>
      </c>
      <c r="H38" s="77" t="s">
        <v>555</v>
      </c>
      <c r="I38" s="16">
        <v>90</v>
      </c>
      <c r="J38" s="16">
        <v>53</v>
      </c>
      <c r="K38" s="16">
        <v>30</v>
      </c>
      <c r="L38" s="16">
        <v>17</v>
      </c>
      <c r="M38" s="81">
        <v>35.774999999999999</v>
      </c>
      <c r="N38" s="95">
        <v>35.774999999999999</v>
      </c>
      <c r="O38" s="64">
        <v>2530</v>
      </c>
      <c r="P38" s="65">
        <f>Table224578910112345678910111213[[#This Row],[PEMBULATAN]]*O38</f>
        <v>90510.75</v>
      </c>
    </row>
    <row r="39" spans="1:16" ht="26.25" customHeight="1" x14ac:dyDescent="0.2">
      <c r="A39" s="14"/>
      <c r="B39" s="14"/>
      <c r="C39" s="73" t="s">
        <v>1131</v>
      </c>
      <c r="D39" s="78" t="s">
        <v>86</v>
      </c>
      <c r="E39" s="13">
        <v>44505</v>
      </c>
      <c r="F39" s="76" t="s">
        <v>554</v>
      </c>
      <c r="G39" s="13">
        <v>44505</v>
      </c>
      <c r="H39" s="77" t="s">
        <v>555</v>
      </c>
      <c r="I39" s="16">
        <v>90</v>
      </c>
      <c r="J39" s="16">
        <v>40</v>
      </c>
      <c r="K39" s="16">
        <v>53</v>
      </c>
      <c r="L39" s="16">
        <v>24</v>
      </c>
      <c r="M39" s="81">
        <v>47.7</v>
      </c>
      <c r="N39" s="95">
        <v>47.7</v>
      </c>
      <c r="O39" s="64">
        <v>2530</v>
      </c>
      <c r="P39" s="65">
        <f>Table224578910112345678910111213[[#This Row],[PEMBULATAN]]*O39</f>
        <v>120681</v>
      </c>
    </row>
    <row r="40" spans="1:16" ht="26.25" customHeight="1" x14ac:dyDescent="0.2">
      <c r="A40" s="14"/>
      <c r="B40" s="14"/>
      <c r="C40" s="73" t="s">
        <v>1132</v>
      </c>
      <c r="D40" s="78" t="s">
        <v>86</v>
      </c>
      <c r="E40" s="13">
        <v>44505</v>
      </c>
      <c r="F40" s="76" t="s">
        <v>554</v>
      </c>
      <c r="G40" s="13">
        <v>44505</v>
      </c>
      <c r="H40" s="77" t="s">
        <v>555</v>
      </c>
      <c r="I40" s="16">
        <v>80</v>
      </c>
      <c r="J40" s="16">
        <v>60</v>
      </c>
      <c r="K40" s="16">
        <v>20</v>
      </c>
      <c r="L40" s="16">
        <v>9</v>
      </c>
      <c r="M40" s="81">
        <v>24</v>
      </c>
      <c r="N40" s="95">
        <v>24</v>
      </c>
      <c r="O40" s="64">
        <v>2530</v>
      </c>
      <c r="P40" s="65">
        <f>Table224578910112345678910111213[[#This Row],[PEMBULATAN]]*O40</f>
        <v>60720</v>
      </c>
    </row>
    <row r="41" spans="1:16" ht="26.25" customHeight="1" x14ac:dyDescent="0.2">
      <c r="A41" s="14"/>
      <c r="B41" s="14"/>
      <c r="C41" s="73" t="s">
        <v>1133</v>
      </c>
      <c r="D41" s="78" t="s">
        <v>86</v>
      </c>
      <c r="E41" s="13">
        <v>44505</v>
      </c>
      <c r="F41" s="76" t="s">
        <v>554</v>
      </c>
      <c r="G41" s="13">
        <v>44505</v>
      </c>
      <c r="H41" s="77" t="s">
        <v>555</v>
      </c>
      <c r="I41" s="16">
        <v>80</v>
      </c>
      <c r="J41" s="16">
        <v>60</v>
      </c>
      <c r="K41" s="16">
        <v>20</v>
      </c>
      <c r="L41" s="16">
        <v>17</v>
      </c>
      <c r="M41" s="81">
        <v>24</v>
      </c>
      <c r="N41" s="95">
        <v>24</v>
      </c>
      <c r="O41" s="64">
        <v>2530</v>
      </c>
      <c r="P41" s="65">
        <f>Table224578910112345678910111213[[#This Row],[PEMBULATAN]]*O41</f>
        <v>60720</v>
      </c>
    </row>
    <row r="42" spans="1:16" ht="26.25" customHeight="1" x14ac:dyDescent="0.2">
      <c r="A42" s="14"/>
      <c r="B42" s="14"/>
      <c r="C42" s="73" t="s">
        <v>1134</v>
      </c>
      <c r="D42" s="78" t="s">
        <v>86</v>
      </c>
      <c r="E42" s="13">
        <v>44505</v>
      </c>
      <c r="F42" s="76" t="s">
        <v>554</v>
      </c>
      <c r="G42" s="13">
        <v>44505</v>
      </c>
      <c r="H42" s="77" t="s">
        <v>555</v>
      </c>
      <c r="I42" s="16">
        <v>110</v>
      </c>
      <c r="J42" s="16">
        <v>51</v>
      </c>
      <c r="K42" s="16">
        <v>30</v>
      </c>
      <c r="L42" s="16">
        <v>24</v>
      </c>
      <c r="M42" s="81">
        <v>42.075000000000003</v>
      </c>
      <c r="N42" s="95">
        <v>42.075000000000003</v>
      </c>
      <c r="O42" s="64">
        <v>2530</v>
      </c>
      <c r="P42" s="65">
        <f>Table224578910112345678910111213[[#This Row],[PEMBULATAN]]*O42</f>
        <v>106449.75</v>
      </c>
    </row>
    <row r="43" spans="1:16" ht="26.25" customHeight="1" x14ac:dyDescent="0.2">
      <c r="A43" s="14"/>
      <c r="B43" s="14"/>
      <c r="C43" s="73" t="s">
        <v>1135</v>
      </c>
      <c r="D43" s="78" t="s">
        <v>86</v>
      </c>
      <c r="E43" s="13">
        <v>44505</v>
      </c>
      <c r="F43" s="76" t="s">
        <v>554</v>
      </c>
      <c r="G43" s="13">
        <v>44505</v>
      </c>
      <c r="H43" s="77" t="s">
        <v>555</v>
      </c>
      <c r="I43" s="16">
        <v>100</v>
      </c>
      <c r="J43" s="16">
        <v>40</v>
      </c>
      <c r="K43" s="16">
        <v>30</v>
      </c>
      <c r="L43" s="16">
        <v>24</v>
      </c>
      <c r="M43" s="81">
        <v>30</v>
      </c>
      <c r="N43" s="95">
        <v>30</v>
      </c>
      <c r="O43" s="64">
        <v>2530</v>
      </c>
      <c r="P43" s="65">
        <f>Table224578910112345678910111213[[#This Row],[PEMBULATAN]]*O43</f>
        <v>75900</v>
      </c>
    </row>
    <row r="44" spans="1:16" ht="26.25" customHeight="1" x14ac:dyDescent="0.2">
      <c r="A44" s="14"/>
      <c r="B44" s="14"/>
      <c r="C44" s="73" t="s">
        <v>1136</v>
      </c>
      <c r="D44" s="78" t="s">
        <v>86</v>
      </c>
      <c r="E44" s="13">
        <v>44505</v>
      </c>
      <c r="F44" s="76" t="s">
        <v>554</v>
      </c>
      <c r="G44" s="13">
        <v>44505</v>
      </c>
      <c r="H44" s="77" t="s">
        <v>555</v>
      </c>
      <c r="I44" s="16">
        <v>102</v>
      </c>
      <c r="J44" s="16">
        <v>50</v>
      </c>
      <c r="K44" s="16">
        <v>38</v>
      </c>
      <c r="L44" s="16">
        <v>28</v>
      </c>
      <c r="M44" s="81">
        <v>48.45</v>
      </c>
      <c r="N44" s="95">
        <v>49</v>
      </c>
      <c r="O44" s="64">
        <v>2530</v>
      </c>
      <c r="P44" s="65">
        <f>Table224578910112345678910111213[[#This Row],[PEMBULATAN]]*O44</f>
        <v>123970</v>
      </c>
    </row>
    <row r="45" spans="1:16" ht="26.25" customHeight="1" x14ac:dyDescent="0.2">
      <c r="A45" s="14"/>
      <c r="B45" s="14"/>
      <c r="C45" s="73" t="s">
        <v>1137</v>
      </c>
      <c r="D45" s="78" t="s">
        <v>86</v>
      </c>
      <c r="E45" s="13">
        <v>44505</v>
      </c>
      <c r="F45" s="76" t="s">
        <v>554</v>
      </c>
      <c r="G45" s="13">
        <v>44505</v>
      </c>
      <c r="H45" s="77" t="s">
        <v>555</v>
      </c>
      <c r="I45" s="16">
        <v>100</v>
      </c>
      <c r="J45" s="16">
        <v>50</v>
      </c>
      <c r="K45" s="16">
        <v>32</v>
      </c>
      <c r="L45" s="16">
        <v>15</v>
      </c>
      <c r="M45" s="81">
        <v>40</v>
      </c>
      <c r="N45" s="95">
        <v>40</v>
      </c>
      <c r="O45" s="64">
        <v>2530</v>
      </c>
      <c r="P45" s="65">
        <f>Table224578910112345678910111213[[#This Row],[PEMBULATAN]]*O45</f>
        <v>101200</v>
      </c>
    </row>
    <row r="46" spans="1:16" ht="26.25" customHeight="1" x14ac:dyDescent="0.2">
      <c r="A46" s="14"/>
      <c r="B46" s="14"/>
      <c r="C46" s="73" t="s">
        <v>1138</v>
      </c>
      <c r="D46" s="78" t="s">
        <v>86</v>
      </c>
      <c r="E46" s="13">
        <v>44505</v>
      </c>
      <c r="F46" s="76" t="s">
        <v>554</v>
      </c>
      <c r="G46" s="13">
        <v>44505</v>
      </c>
      <c r="H46" s="77" t="s">
        <v>555</v>
      </c>
      <c r="I46" s="16">
        <v>110</v>
      </c>
      <c r="J46" s="16">
        <v>53</v>
      </c>
      <c r="K46" s="16">
        <v>40</v>
      </c>
      <c r="L46" s="16">
        <v>22</v>
      </c>
      <c r="M46" s="81">
        <v>58.3</v>
      </c>
      <c r="N46" s="95">
        <v>59</v>
      </c>
      <c r="O46" s="64">
        <v>2530</v>
      </c>
      <c r="P46" s="65">
        <f>Table224578910112345678910111213[[#This Row],[PEMBULATAN]]*O46</f>
        <v>149270</v>
      </c>
    </row>
    <row r="47" spans="1:16" ht="26.25" customHeight="1" x14ac:dyDescent="0.2">
      <c r="A47" s="14"/>
      <c r="B47" s="14"/>
      <c r="C47" s="73" t="s">
        <v>1139</v>
      </c>
      <c r="D47" s="78" t="s">
        <v>86</v>
      </c>
      <c r="E47" s="13">
        <v>44505</v>
      </c>
      <c r="F47" s="76" t="s">
        <v>554</v>
      </c>
      <c r="G47" s="13">
        <v>44505</v>
      </c>
      <c r="H47" s="77" t="s">
        <v>555</v>
      </c>
      <c r="I47" s="16">
        <v>90</v>
      </c>
      <c r="J47" s="16">
        <v>26</v>
      </c>
      <c r="K47" s="16">
        <v>20</v>
      </c>
      <c r="L47" s="16">
        <v>13</v>
      </c>
      <c r="M47" s="81">
        <v>11.7</v>
      </c>
      <c r="N47" s="95">
        <v>13</v>
      </c>
      <c r="O47" s="64">
        <v>2530</v>
      </c>
      <c r="P47" s="65">
        <f>Table224578910112345678910111213[[#This Row],[PEMBULATAN]]*O47</f>
        <v>32890</v>
      </c>
    </row>
    <row r="48" spans="1:16" ht="26.25" customHeight="1" x14ac:dyDescent="0.2">
      <c r="A48" s="14"/>
      <c r="B48" s="14"/>
      <c r="C48" s="73" t="s">
        <v>1140</v>
      </c>
      <c r="D48" s="78" t="s">
        <v>86</v>
      </c>
      <c r="E48" s="13">
        <v>44505</v>
      </c>
      <c r="F48" s="76" t="s">
        <v>554</v>
      </c>
      <c r="G48" s="13">
        <v>44505</v>
      </c>
      <c r="H48" s="77" t="s">
        <v>555</v>
      </c>
      <c r="I48" s="16">
        <v>100</v>
      </c>
      <c r="J48" s="16">
        <v>61</v>
      </c>
      <c r="K48" s="16">
        <v>40</v>
      </c>
      <c r="L48" s="16">
        <v>16</v>
      </c>
      <c r="M48" s="81">
        <v>61</v>
      </c>
      <c r="N48" s="95">
        <v>61</v>
      </c>
      <c r="O48" s="64">
        <v>2530</v>
      </c>
      <c r="P48" s="65">
        <f>Table224578910112345678910111213[[#This Row],[PEMBULATAN]]*O48</f>
        <v>154330</v>
      </c>
    </row>
    <row r="49" spans="1:16" ht="26.25" customHeight="1" x14ac:dyDescent="0.2">
      <c r="A49" s="14"/>
      <c r="B49" s="14"/>
      <c r="C49" s="73" t="s">
        <v>1141</v>
      </c>
      <c r="D49" s="78" t="s">
        <v>86</v>
      </c>
      <c r="E49" s="13">
        <v>44505</v>
      </c>
      <c r="F49" s="76" t="s">
        <v>554</v>
      </c>
      <c r="G49" s="13">
        <v>44505</v>
      </c>
      <c r="H49" s="77" t="s">
        <v>555</v>
      </c>
      <c r="I49" s="16">
        <v>110</v>
      </c>
      <c r="J49" s="16">
        <v>30</v>
      </c>
      <c r="K49" s="16">
        <v>30</v>
      </c>
      <c r="L49" s="16">
        <v>19</v>
      </c>
      <c r="M49" s="81">
        <v>24.75</v>
      </c>
      <c r="N49" s="95">
        <v>24.75</v>
      </c>
      <c r="O49" s="64">
        <v>2530</v>
      </c>
      <c r="P49" s="65">
        <f>Table224578910112345678910111213[[#This Row],[PEMBULATAN]]*O49</f>
        <v>62617.5</v>
      </c>
    </row>
    <row r="50" spans="1:16" ht="26.25" customHeight="1" x14ac:dyDescent="0.2">
      <c r="A50" s="14"/>
      <c r="B50" s="14"/>
      <c r="C50" s="73" t="s">
        <v>1142</v>
      </c>
      <c r="D50" s="78" t="s">
        <v>86</v>
      </c>
      <c r="E50" s="13">
        <v>44505</v>
      </c>
      <c r="F50" s="76" t="s">
        <v>554</v>
      </c>
      <c r="G50" s="13">
        <v>44505</v>
      </c>
      <c r="H50" s="77" t="s">
        <v>555</v>
      </c>
      <c r="I50" s="16">
        <v>100</v>
      </c>
      <c r="J50" s="16">
        <v>53</v>
      </c>
      <c r="K50" s="16">
        <v>20</v>
      </c>
      <c r="L50" s="16">
        <v>8</v>
      </c>
      <c r="M50" s="81">
        <v>26.5</v>
      </c>
      <c r="N50" s="95">
        <v>26.5</v>
      </c>
      <c r="O50" s="64">
        <v>2530</v>
      </c>
      <c r="P50" s="65">
        <f>Table224578910112345678910111213[[#This Row],[PEMBULATAN]]*O50</f>
        <v>67045</v>
      </c>
    </row>
    <row r="51" spans="1:16" ht="26.25" customHeight="1" x14ac:dyDescent="0.2">
      <c r="A51" s="14"/>
      <c r="B51" s="14"/>
      <c r="C51" s="73" t="s">
        <v>1143</v>
      </c>
      <c r="D51" s="78" t="s">
        <v>86</v>
      </c>
      <c r="E51" s="13">
        <v>44505</v>
      </c>
      <c r="F51" s="76" t="s">
        <v>554</v>
      </c>
      <c r="G51" s="13">
        <v>44505</v>
      </c>
      <c r="H51" s="77" t="s">
        <v>555</v>
      </c>
      <c r="I51" s="16">
        <v>100</v>
      </c>
      <c r="J51" s="16">
        <v>53</v>
      </c>
      <c r="K51" s="16">
        <v>30</v>
      </c>
      <c r="L51" s="16">
        <v>17</v>
      </c>
      <c r="M51" s="81">
        <v>39.75</v>
      </c>
      <c r="N51" s="95">
        <v>39.75</v>
      </c>
      <c r="O51" s="64">
        <v>2530</v>
      </c>
      <c r="P51" s="65">
        <f>Table224578910112345678910111213[[#This Row],[PEMBULATAN]]*O51</f>
        <v>100567.5</v>
      </c>
    </row>
    <row r="52" spans="1:16" ht="26.25" customHeight="1" x14ac:dyDescent="0.2">
      <c r="A52" s="14"/>
      <c r="B52" s="14"/>
      <c r="C52" s="73" t="s">
        <v>1144</v>
      </c>
      <c r="D52" s="78" t="s">
        <v>86</v>
      </c>
      <c r="E52" s="13">
        <v>44505</v>
      </c>
      <c r="F52" s="76" t="s">
        <v>554</v>
      </c>
      <c r="G52" s="13">
        <v>44505</v>
      </c>
      <c r="H52" s="77" t="s">
        <v>555</v>
      </c>
      <c r="I52" s="16">
        <v>100</v>
      </c>
      <c r="J52" s="16">
        <v>50</v>
      </c>
      <c r="K52" s="16">
        <v>23</v>
      </c>
      <c r="L52" s="16">
        <v>20</v>
      </c>
      <c r="M52" s="81">
        <v>28.75</v>
      </c>
      <c r="N52" s="95">
        <v>28.75</v>
      </c>
      <c r="O52" s="64">
        <v>2530</v>
      </c>
      <c r="P52" s="65">
        <f>Table224578910112345678910111213[[#This Row],[PEMBULATAN]]*O52</f>
        <v>72737.5</v>
      </c>
    </row>
    <row r="53" spans="1:16" ht="26.25" customHeight="1" x14ac:dyDescent="0.2">
      <c r="A53" s="14"/>
      <c r="B53" s="14"/>
      <c r="C53" s="73" t="s">
        <v>1145</v>
      </c>
      <c r="D53" s="78" t="s">
        <v>86</v>
      </c>
      <c r="E53" s="13">
        <v>44505</v>
      </c>
      <c r="F53" s="76" t="s">
        <v>554</v>
      </c>
      <c r="G53" s="13">
        <v>44505</v>
      </c>
      <c r="H53" s="77" t="s">
        <v>555</v>
      </c>
      <c r="I53" s="16">
        <v>100</v>
      </c>
      <c r="J53" s="16">
        <v>43</v>
      </c>
      <c r="K53" s="16">
        <v>32</v>
      </c>
      <c r="L53" s="16">
        <v>19</v>
      </c>
      <c r="M53" s="81">
        <v>34.4</v>
      </c>
      <c r="N53" s="95">
        <v>35</v>
      </c>
      <c r="O53" s="64">
        <v>2530</v>
      </c>
      <c r="P53" s="65">
        <f>Table224578910112345678910111213[[#This Row],[PEMBULATAN]]*O53</f>
        <v>88550</v>
      </c>
    </row>
    <row r="54" spans="1:16" ht="26.25" customHeight="1" x14ac:dyDescent="0.2">
      <c r="A54" s="14"/>
      <c r="B54" s="14"/>
      <c r="C54" s="73" t="s">
        <v>1146</v>
      </c>
      <c r="D54" s="78" t="s">
        <v>86</v>
      </c>
      <c r="E54" s="13">
        <v>44505</v>
      </c>
      <c r="F54" s="76" t="s">
        <v>554</v>
      </c>
      <c r="G54" s="13">
        <v>44505</v>
      </c>
      <c r="H54" s="77" t="s">
        <v>555</v>
      </c>
      <c r="I54" s="16">
        <v>90</v>
      </c>
      <c r="J54" s="16">
        <v>53</v>
      </c>
      <c r="K54" s="16">
        <v>20</v>
      </c>
      <c r="L54" s="16">
        <v>10</v>
      </c>
      <c r="M54" s="81">
        <v>23.85</v>
      </c>
      <c r="N54" s="95">
        <v>23.85</v>
      </c>
      <c r="O54" s="64">
        <v>2530</v>
      </c>
      <c r="P54" s="65">
        <f>Table224578910112345678910111213[[#This Row],[PEMBULATAN]]*O54</f>
        <v>60340.5</v>
      </c>
    </row>
    <row r="55" spans="1:16" ht="26.25" customHeight="1" x14ac:dyDescent="0.2">
      <c r="A55" s="14"/>
      <c r="B55" s="14"/>
      <c r="C55" s="73" t="s">
        <v>1147</v>
      </c>
      <c r="D55" s="78" t="s">
        <v>86</v>
      </c>
      <c r="E55" s="13">
        <v>44505</v>
      </c>
      <c r="F55" s="76" t="s">
        <v>554</v>
      </c>
      <c r="G55" s="13">
        <v>44505</v>
      </c>
      <c r="H55" s="77" t="s">
        <v>555</v>
      </c>
      <c r="I55" s="16">
        <v>90</v>
      </c>
      <c r="J55" s="16">
        <v>51</v>
      </c>
      <c r="K55" s="16">
        <v>43</v>
      </c>
      <c r="L55" s="16">
        <v>20</v>
      </c>
      <c r="M55" s="81">
        <v>49.342500000000001</v>
      </c>
      <c r="N55" s="95">
        <v>50</v>
      </c>
      <c r="O55" s="64">
        <v>2530</v>
      </c>
      <c r="P55" s="65">
        <f>Table224578910112345678910111213[[#This Row],[PEMBULATAN]]*O55</f>
        <v>126500</v>
      </c>
    </row>
    <row r="56" spans="1:16" ht="26.25" customHeight="1" x14ac:dyDescent="0.2">
      <c r="A56" s="14"/>
      <c r="B56" s="14"/>
      <c r="C56" s="73" t="s">
        <v>1148</v>
      </c>
      <c r="D56" s="78" t="s">
        <v>86</v>
      </c>
      <c r="E56" s="13">
        <v>44505</v>
      </c>
      <c r="F56" s="76" t="s">
        <v>554</v>
      </c>
      <c r="G56" s="13">
        <v>44505</v>
      </c>
      <c r="H56" s="77" t="s">
        <v>555</v>
      </c>
      <c r="I56" s="16">
        <v>100</v>
      </c>
      <c r="J56" s="16">
        <v>61</v>
      </c>
      <c r="K56" s="16">
        <v>40</v>
      </c>
      <c r="L56" s="16">
        <v>14</v>
      </c>
      <c r="M56" s="81">
        <v>61</v>
      </c>
      <c r="N56" s="95">
        <v>61</v>
      </c>
      <c r="O56" s="64">
        <v>2530</v>
      </c>
      <c r="P56" s="65">
        <f>Table224578910112345678910111213[[#This Row],[PEMBULATAN]]*O56</f>
        <v>154330</v>
      </c>
    </row>
    <row r="57" spans="1:16" ht="26.25" customHeight="1" x14ac:dyDescent="0.2">
      <c r="A57" s="14"/>
      <c r="B57" s="14"/>
      <c r="C57" s="73" t="s">
        <v>1149</v>
      </c>
      <c r="D57" s="78" t="s">
        <v>86</v>
      </c>
      <c r="E57" s="13">
        <v>44505</v>
      </c>
      <c r="F57" s="76" t="s">
        <v>554</v>
      </c>
      <c r="G57" s="13">
        <v>44505</v>
      </c>
      <c r="H57" s="77" t="s">
        <v>555</v>
      </c>
      <c r="I57" s="16">
        <v>112</v>
      </c>
      <c r="J57" s="16">
        <v>50</v>
      </c>
      <c r="K57" s="16">
        <v>34</v>
      </c>
      <c r="L57" s="16">
        <v>20</v>
      </c>
      <c r="M57" s="81">
        <v>47.6</v>
      </c>
      <c r="N57" s="95">
        <v>47.6</v>
      </c>
      <c r="O57" s="64">
        <v>2530</v>
      </c>
      <c r="P57" s="65">
        <f>Table224578910112345678910111213[[#This Row],[PEMBULATAN]]*O57</f>
        <v>120428</v>
      </c>
    </row>
    <row r="58" spans="1:16" ht="26.25" customHeight="1" x14ac:dyDescent="0.2">
      <c r="A58" s="14"/>
      <c r="B58" s="14"/>
      <c r="C58" s="73" t="s">
        <v>1150</v>
      </c>
      <c r="D58" s="78" t="s">
        <v>86</v>
      </c>
      <c r="E58" s="13">
        <v>44505</v>
      </c>
      <c r="F58" s="76" t="s">
        <v>554</v>
      </c>
      <c r="G58" s="13">
        <v>44505</v>
      </c>
      <c r="H58" s="77" t="s">
        <v>555</v>
      </c>
      <c r="I58" s="16">
        <v>80</v>
      </c>
      <c r="J58" s="16">
        <v>41</v>
      </c>
      <c r="K58" s="16">
        <v>23</v>
      </c>
      <c r="L58" s="16">
        <v>13</v>
      </c>
      <c r="M58" s="81">
        <v>18.86</v>
      </c>
      <c r="N58" s="95">
        <v>18.86</v>
      </c>
      <c r="O58" s="64">
        <v>2530</v>
      </c>
      <c r="P58" s="65">
        <f>Table224578910112345678910111213[[#This Row],[PEMBULATAN]]*O58</f>
        <v>47715.799999999996</v>
      </c>
    </row>
    <row r="59" spans="1:16" ht="26.25" customHeight="1" x14ac:dyDescent="0.2">
      <c r="A59" s="14"/>
      <c r="B59" s="14"/>
      <c r="C59" s="73" t="s">
        <v>1151</v>
      </c>
      <c r="D59" s="78" t="s">
        <v>86</v>
      </c>
      <c r="E59" s="13">
        <v>44505</v>
      </c>
      <c r="F59" s="76" t="s">
        <v>554</v>
      </c>
      <c r="G59" s="13">
        <v>44505</v>
      </c>
      <c r="H59" s="77" t="s">
        <v>555</v>
      </c>
      <c r="I59" s="16">
        <v>90</v>
      </c>
      <c r="J59" s="16">
        <v>60</v>
      </c>
      <c r="K59" s="16">
        <v>22</v>
      </c>
      <c r="L59" s="16">
        <v>14</v>
      </c>
      <c r="M59" s="81">
        <v>29.7</v>
      </c>
      <c r="N59" s="95">
        <v>29.7</v>
      </c>
      <c r="O59" s="64">
        <v>2530</v>
      </c>
      <c r="P59" s="65">
        <f>Table224578910112345678910111213[[#This Row],[PEMBULATAN]]*O59</f>
        <v>75141</v>
      </c>
    </row>
    <row r="60" spans="1:16" ht="26.25" customHeight="1" x14ac:dyDescent="0.2">
      <c r="A60" s="14"/>
      <c r="B60" s="14"/>
      <c r="C60" s="73" t="s">
        <v>1152</v>
      </c>
      <c r="D60" s="78" t="s">
        <v>86</v>
      </c>
      <c r="E60" s="13">
        <v>44505</v>
      </c>
      <c r="F60" s="76" t="s">
        <v>554</v>
      </c>
      <c r="G60" s="13">
        <v>44505</v>
      </c>
      <c r="H60" s="77" t="s">
        <v>555</v>
      </c>
      <c r="I60" s="16">
        <v>70</v>
      </c>
      <c r="J60" s="16">
        <v>60</v>
      </c>
      <c r="K60" s="16">
        <v>30</v>
      </c>
      <c r="L60" s="16">
        <v>8</v>
      </c>
      <c r="M60" s="81">
        <v>31.5</v>
      </c>
      <c r="N60" s="95">
        <v>31.5</v>
      </c>
      <c r="O60" s="64">
        <v>2530</v>
      </c>
      <c r="P60" s="65">
        <f>Table224578910112345678910111213[[#This Row],[PEMBULATAN]]*O60</f>
        <v>79695</v>
      </c>
    </row>
    <row r="61" spans="1:16" ht="26.25" customHeight="1" x14ac:dyDescent="0.2">
      <c r="A61" s="14"/>
      <c r="B61" s="14"/>
      <c r="C61" s="73" t="s">
        <v>1153</v>
      </c>
      <c r="D61" s="78" t="s">
        <v>86</v>
      </c>
      <c r="E61" s="13">
        <v>44505</v>
      </c>
      <c r="F61" s="76" t="s">
        <v>554</v>
      </c>
      <c r="G61" s="13">
        <v>44505</v>
      </c>
      <c r="H61" s="77" t="s">
        <v>555</v>
      </c>
      <c r="I61" s="16">
        <v>100</v>
      </c>
      <c r="J61" s="16">
        <v>51</v>
      </c>
      <c r="K61" s="16">
        <v>42</v>
      </c>
      <c r="L61" s="16">
        <v>26</v>
      </c>
      <c r="M61" s="81">
        <v>53.55</v>
      </c>
      <c r="N61" s="95">
        <v>53.55</v>
      </c>
      <c r="O61" s="64">
        <v>2530</v>
      </c>
      <c r="P61" s="65">
        <f>Table224578910112345678910111213[[#This Row],[PEMBULATAN]]*O61</f>
        <v>135481.5</v>
      </c>
    </row>
    <row r="62" spans="1:16" ht="26.25" customHeight="1" x14ac:dyDescent="0.2">
      <c r="A62" s="14"/>
      <c r="B62" s="14"/>
      <c r="C62" s="73" t="s">
        <v>1154</v>
      </c>
      <c r="D62" s="78" t="s">
        <v>86</v>
      </c>
      <c r="E62" s="13">
        <v>44505</v>
      </c>
      <c r="F62" s="76" t="s">
        <v>554</v>
      </c>
      <c r="G62" s="13">
        <v>44505</v>
      </c>
      <c r="H62" s="77" t="s">
        <v>555</v>
      </c>
      <c r="I62" s="16">
        <v>100</v>
      </c>
      <c r="J62" s="16">
        <v>51</v>
      </c>
      <c r="K62" s="16">
        <v>30</v>
      </c>
      <c r="L62" s="16">
        <v>17</v>
      </c>
      <c r="M62" s="81">
        <v>38.25</v>
      </c>
      <c r="N62" s="95">
        <v>38.25</v>
      </c>
      <c r="O62" s="64">
        <v>2530</v>
      </c>
      <c r="P62" s="65">
        <f>Table224578910112345678910111213[[#This Row],[PEMBULATAN]]*O62</f>
        <v>96772.5</v>
      </c>
    </row>
    <row r="63" spans="1:16" ht="26.25" customHeight="1" x14ac:dyDescent="0.2">
      <c r="A63" s="14"/>
      <c r="B63" s="14"/>
      <c r="C63" s="73" t="s">
        <v>1155</v>
      </c>
      <c r="D63" s="78" t="s">
        <v>86</v>
      </c>
      <c r="E63" s="13">
        <v>44505</v>
      </c>
      <c r="F63" s="76" t="s">
        <v>554</v>
      </c>
      <c r="G63" s="13">
        <v>44505</v>
      </c>
      <c r="H63" s="77" t="s">
        <v>555</v>
      </c>
      <c r="I63" s="16">
        <v>72</v>
      </c>
      <c r="J63" s="16">
        <v>20</v>
      </c>
      <c r="K63" s="16">
        <v>20</v>
      </c>
      <c r="L63" s="16">
        <v>7</v>
      </c>
      <c r="M63" s="81">
        <v>7.2</v>
      </c>
      <c r="N63" s="95">
        <v>7.2</v>
      </c>
      <c r="O63" s="64">
        <v>2530</v>
      </c>
      <c r="P63" s="65">
        <f>Table224578910112345678910111213[[#This Row],[PEMBULATAN]]*O63</f>
        <v>18216</v>
      </c>
    </row>
    <row r="64" spans="1:16" ht="26.25" customHeight="1" x14ac:dyDescent="0.2">
      <c r="A64" s="14"/>
      <c r="B64" s="14"/>
      <c r="C64" s="73" t="s">
        <v>1156</v>
      </c>
      <c r="D64" s="78" t="s">
        <v>86</v>
      </c>
      <c r="E64" s="13">
        <v>44505</v>
      </c>
      <c r="F64" s="76" t="s">
        <v>554</v>
      </c>
      <c r="G64" s="13">
        <v>44505</v>
      </c>
      <c r="H64" s="77" t="s">
        <v>555</v>
      </c>
      <c r="I64" s="16">
        <v>40</v>
      </c>
      <c r="J64" s="16">
        <v>30</v>
      </c>
      <c r="K64" s="16">
        <v>30</v>
      </c>
      <c r="L64" s="16">
        <v>5</v>
      </c>
      <c r="M64" s="81">
        <v>9</v>
      </c>
      <c r="N64" s="95">
        <v>9</v>
      </c>
      <c r="O64" s="64">
        <v>2530</v>
      </c>
      <c r="P64" s="65">
        <f>Table224578910112345678910111213[[#This Row],[PEMBULATAN]]*O64</f>
        <v>22770</v>
      </c>
    </row>
    <row r="65" spans="1:16" ht="26.25" customHeight="1" x14ac:dyDescent="0.2">
      <c r="A65" s="14"/>
      <c r="B65" s="14"/>
      <c r="C65" s="73" t="s">
        <v>1157</v>
      </c>
      <c r="D65" s="78" t="s">
        <v>86</v>
      </c>
      <c r="E65" s="13">
        <v>44505</v>
      </c>
      <c r="F65" s="76" t="s">
        <v>554</v>
      </c>
      <c r="G65" s="13">
        <v>44505</v>
      </c>
      <c r="H65" s="77" t="s">
        <v>555</v>
      </c>
      <c r="I65" s="16">
        <v>70</v>
      </c>
      <c r="J65" s="16">
        <v>50</v>
      </c>
      <c r="K65" s="16">
        <v>10</v>
      </c>
      <c r="L65" s="16">
        <v>2</v>
      </c>
      <c r="M65" s="81">
        <v>8.75</v>
      </c>
      <c r="N65" s="95">
        <v>8.75</v>
      </c>
      <c r="O65" s="64">
        <v>2530</v>
      </c>
      <c r="P65" s="65">
        <f>Table224578910112345678910111213[[#This Row],[PEMBULATAN]]*O65</f>
        <v>22137.5</v>
      </c>
    </row>
    <row r="66" spans="1:16" ht="26.25" customHeight="1" x14ac:dyDescent="0.2">
      <c r="A66" s="14"/>
      <c r="B66" s="14"/>
      <c r="C66" s="73" t="s">
        <v>1158</v>
      </c>
      <c r="D66" s="78" t="s">
        <v>86</v>
      </c>
      <c r="E66" s="13">
        <v>44505</v>
      </c>
      <c r="F66" s="76" t="s">
        <v>554</v>
      </c>
      <c r="G66" s="13">
        <v>44505</v>
      </c>
      <c r="H66" s="77" t="s">
        <v>555</v>
      </c>
      <c r="I66" s="16">
        <v>41</v>
      </c>
      <c r="J66" s="16">
        <v>30</v>
      </c>
      <c r="K66" s="16">
        <v>30</v>
      </c>
      <c r="L66" s="16">
        <v>3</v>
      </c>
      <c r="M66" s="81">
        <v>9.2249999999999996</v>
      </c>
      <c r="N66" s="95">
        <v>9.2249999999999996</v>
      </c>
      <c r="O66" s="64">
        <v>2530</v>
      </c>
      <c r="P66" s="65">
        <f>Table224578910112345678910111213[[#This Row],[PEMBULATAN]]*O66</f>
        <v>23339.25</v>
      </c>
    </row>
    <row r="67" spans="1:16" ht="26.25" customHeight="1" x14ac:dyDescent="0.2">
      <c r="A67" s="14"/>
      <c r="B67" s="14"/>
      <c r="C67" s="73" t="s">
        <v>1159</v>
      </c>
      <c r="D67" s="78" t="s">
        <v>86</v>
      </c>
      <c r="E67" s="13">
        <v>44505</v>
      </c>
      <c r="F67" s="76" t="s">
        <v>554</v>
      </c>
      <c r="G67" s="13">
        <v>44505</v>
      </c>
      <c r="H67" s="77" t="s">
        <v>555</v>
      </c>
      <c r="I67" s="16">
        <v>115</v>
      </c>
      <c r="J67" s="16">
        <v>23</v>
      </c>
      <c r="K67" s="16">
        <v>8</v>
      </c>
      <c r="L67" s="16">
        <v>3</v>
      </c>
      <c r="M67" s="81">
        <v>5.29</v>
      </c>
      <c r="N67" s="95">
        <v>5.29</v>
      </c>
      <c r="O67" s="64">
        <v>2530</v>
      </c>
      <c r="P67" s="65">
        <f>Table224578910112345678910111213[[#This Row],[PEMBULATAN]]*O67</f>
        <v>13383.7</v>
      </c>
    </row>
    <row r="68" spans="1:16" ht="26.25" customHeight="1" x14ac:dyDescent="0.2">
      <c r="A68" s="14"/>
      <c r="B68" s="14"/>
      <c r="C68" s="73" t="s">
        <v>1160</v>
      </c>
      <c r="D68" s="78" t="s">
        <v>86</v>
      </c>
      <c r="E68" s="13">
        <v>44505</v>
      </c>
      <c r="F68" s="76" t="s">
        <v>554</v>
      </c>
      <c r="G68" s="13">
        <v>44505</v>
      </c>
      <c r="H68" s="77" t="s">
        <v>555</v>
      </c>
      <c r="I68" s="16">
        <v>72</v>
      </c>
      <c r="J68" s="16">
        <v>30</v>
      </c>
      <c r="K68" s="16">
        <v>50</v>
      </c>
      <c r="L68" s="16">
        <v>17</v>
      </c>
      <c r="M68" s="81">
        <v>27</v>
      </c>
      <c r="N68" s="95">
        <v>27</v>
      </c>
      <c r="O68" s="64">
        <v>2530</v>
      </c>
      <c r="P68" s="65">
        <f>Table224578910112345678910111213[[#This Row],[PEMBULATAN]]*O68</f>
        <v>68310</v>
      </c>
    </row>
    <row r="69" spans="1:16" ht="26.25" customHeight="1" x14ac:dyDescent="0.2">
      <c r="A69" s="14"/>
      <c r="B69" s="14"/>
      <c r="C69" s="73" t="s">
        <v>1161</v>
      </c>
      <c r="D69" s="78" t="s">
        <v>86</v>
      </c>
      <c r="E69" s="13">
        <v>44505</v>
      </c>
      <c r="F69" s="76" t="s">
        <v>554</v>
      </c>
      <c r="G69" s="13">
        <v>44505</v>
      </c>
      <c r="H69" s="77" t="s">
        <v>555</v>
      </c>
      <c r="I69" s="16">
        <v>60</v>
      </c>
      <c r="J69" s="16">
        <v>40</v>
      </c>
      <c r="K69" s="16">
        <v>32</v>
      </c>
      <c r="L69" s="16">
        <v>5</v>
      </c>
      <c r="M69" s="81">
        <v>19.2</v>
      </c>
      <c r="N69" s="95">
        <v>19.2</v>
      </c>
      <c r="O69" s="64">
        <v>2530</v>
      </c>
      <c r="P69" s="65">
        <f>Table224578910112345678910111213[[#This Row],[PEMBULATAN]]*O69</f>
        <v>48576</v>
      </c>
    </row>
    <row r="70" spans="1:16" ht="26.25" customHeight="1" x14ac:dyDescent="0.2">
      <c r="A70" s="14"/>
      <c r="B70" s="14"/>
      <c r="C70" s="73" t="s">
        <v>1162</v>
      </c>
      <c r="D70" s="78" t="s">
        <v>86</v>
      </c>
      <c r="E70" s="13">
        <v>44505</v>
      </c>
      <c r="F70" s="76" t="s">
        <v>554</v>
      </c>
      <c r="G70" s="13">
        <v>44505</v>
      </c>
      <c r="H70" s="77" t="s">
        <v>555</v>
      </c>
      <c r="I70" s="16">
        <v>50</v>
      </c>
      <c r="J70" s="16">
        <v>36</v>
      </c>
      <c r="K70" s="16">
        <v>32</v>
      </c>
      <c r="L70" s="16">
        <v>6</v>
      </c>
      <c r="M70" s="81">
        <v>14.4</v>
      </c>
      <c r="N70" s="95">
        <v>15</v>
      </c>
      <c r="O70" s="64">
        <v>2530</v>
      </c>
      <c r="P70" s="65">
        <f>Table224578910112345678910111213[[#This Row],[PEMBULATAN]]*O70</f>
        <v>37950</v>
      </c>
    </row>
    <row r="71" spans="1:16" ht="26.25" customHeight="1" x14ac:dyDescent="0.2">
      <c r="A71" s="14"/>
      <c r="B71" s="14"/>
      <c r="C71" s="73" t="s">
        <v>1163</v>
      </c>
      <c r="D71" s="78" t="s">
        <v>86</v>
      </c>
      <c r="E71" s="13">
        <v>44505</v>
      </c>
      <c r="F71" s="76" t="s">
        <v>554</v>
      </c>
      <c r="G71" s="13">
        <v>44505</v>
      </c>
      <c r="H71" s="77" t="s">
        <v>555</v>
      </c>
      <c r="I71" s="16">
        <v>60</v>
      </c>
      <c r="J71" s="16">
        <v>32</v>
      </c>
      <c r="K71" s="16">
        <v>20</v>
      </c>
      <c r="L71" s="16">
        <v>2</v>
      </c>
      <c r="M71" s="81">
        <v>9.6</v>
      </c>
      <c r="N71" s="95">
        <v>9.6</v>
      </c>
      <c r="O71" s="64">
        <v>2530</v>
      </c>
      <c r="P71" s="65">
        <f>Table224578910112345678910111213[[#This Row],[PEMBULATAN]]*O71</f>
        <v>24288</v>
      </c>
    </row>
    <row r="72" spans="1:16" ht="26.25" customHeight="1" x14ac:dyDescent="0.2">
      <c r="A72" s="14"/>
      <c r="B72" s="14"/>
      <c r="C72" s="73" t="s">
        <v>1164</v>
      </c>
      <c r="D72" s="78" t="s">
        <v>86</v>
      </c>
      <c r="E72" s="13">
        <v>44505</v>
      </c>
      <c r="F72" s="76" t="s">
        <v>554</v>
      </c>
      <c r="G72" s="13">
        <v>44505</v>
      </c>
      <c r="H72" s="77" t="s">
        <v>555</v>
      </c>
      <c r="I72" s="16">
        <v>40</v>
      </c>
      <c r="J72" s="16">
        <v>30</v>
      </c>
      <c r="K72" s="16">
        <v>30</v>
      </c>
      <c r="L72" s="16">
        <v>7</v>
      </c>
      <c r="M72" s="81">
        <v>9</v>
      </c>
      <c r="N72" s="95">
        <v>9</v>
      </c>
      <c r="O72" s="64">
        <v>2530</v>
      </c>
      <c r="P72" s="65">
        <f>Table224578910112345678910111213[[#This Row],[PEMBULATAN]]*O72</f>
        <v>22770</v>
      </c>
    </row>
    <row r="73" spans="1:16" ht="26.25" customHeight="1" x14ac:dyDescent="0.2">
      <c r="A73" s="14"/>
      <c r="B73" s="14"/>
      <c r="C73" s="73" t="s">
        <v>1165</v>
      </c>
      <c r="D73" s="78" t="s">
        <v>86</v>
      </c>
      <c r="E73" s="13">
        <v>44505</v>
      </c>
      <c r="F73" s="76" t="s">
        <v>554</v>
      </c>
      <c r="G73" s="13">
        <v>44505</v>
      </c>
      <c r="H73" s="77" t="s">
        <v>555</v>
      </c>
      <c r="I73" s="16">
        <v>30</v>
      </c>
      <c r="J73" s="16">
        <v>30</v>
      </c>
      <c r="K73" s="16">
        <v>22</v>
      </c>
      <c r="L73" s="16">
        <v>6</v>
      </c>
      <c r="M73" s="81">
        <v>4.95</v>
      </c>
      <c r="N73" s="95">
        <v>6</v>
      </c>
      <c r="O73" s="64">
        <v>2530</v>
      </c>
      <c r="P73" s="65">
        <f>Table224578910112345678910111213[[#This Row],[PEMBULATAN]]*O73</f>
        <v>15180</v>
      </c>
    </row>
    <row r="74" spans="1:16" ht="26.25" customHeight="1" x14ac:dyDescent="0.2">
      <c r="A74" s="14"/>
      <c r="B74" s="14"/>
      <c r="C74" s="73" t="s">
        <v>1166</v>
      </c>
      <c r="D74" s="78" t="s">
        <v>86</v>
      </c>
      <c r="E74" s="13">
        <v>44505</v>
      </c>
      <c r="F74" s="76" t="s">
        <v>554</v>
      </c>
      <c r="G74" s="13">
        <v>44505</v>
      </c>
      <c r="H74" s="77" t="s">
        <v>555</v>
      </c>
      <c r="I74" s="16">
        <v>80</v>
      </c>
      <c r="J74" s="16">
        <v>32</v>
      </c>
      <c r="K74" s="16">
        <v>30</v>
      </c>
      <c r="L74" s="16">
        <v>2</v>
      </c>
      <c r="M74" s="81">
        <v>19.2</v>
      </c>
      <c r="N74" s="95">
        <v>19.2</v>
      </c>
      <c r="O74" s="64">
        <v>2530</v>
      </c>
      <c r="P74" s="65">
        <f>Table224578910112345678910111213[[#This Row],[PEMBULATAN]]*O74</f>
        <v>48576</v>
      </c>
    </row>
    <row r="75" spans="1:16" ht="26.25" customHeight="1" x14ac:dyDescent="0.2">
      <c r="A75" s="14"/>
      <c r="B75" s="14"/>
      <c r="C75" s="73" t="s">
        <v>1167</v>
      </c>
      <c r="D75" s="78" t="s">
        <v>86</v>
      </c>
      <c r="E75" s="13">
        <v>44505</v>
      </c>
      <c r="F75" s="76" t="s">
        <v>554</v>
      </c>
      <c r="G75" s="13">
        <v>44505</v>
      </c>
      <c r="H75" s="77" t="s">
        <v>555</v>
      </c>
      <c r="I75" s="16">
        <v>90</v>
      </c>
      <c r="J75" s="16">
        <v>30</v>
      </c>
      <c r="K75" s="16">
        <v>60</v>
      </c>
      <c r="L75" s="16">
        <v>11</v>
      </c>
      <c r="M75" s="81">
        <v>40.5</v>
      </c>
      <c r="N75" s="95">
        <v>40.5</v>
      </c>
      <c r="O75" s="64">
        <v>2530</v>
      </c>
      <c r="P75" s="65">
        <f>Table224578910112345678910111213[[#This Row],[PEMBULATAN]]*O75</f>
        <v>102465</v>
      </c>
    </row>
    <row r="76" spans="1:16" ht="26.25" customHeight="1" x14ac:dyDescent="0.2">
      <c r="A76" s="14"/>
      <c r="B76" s="14"/>
      <c r="C76" s="73" t="s">
        <v>1168</v>
      </c>
      <c r="D76" s="78" t="s">
        <v>86</v>
      </c>
      <c r="E76" s="13">
        <v>44505</v>
      </c>
      <c r="F76" s="76" t="s">
        <v>554</v>
      </c>
      <c r="G76" s="13">
        <v>44505</v>
      </c>
      <c r="H76" s="77" t="s">
        <v>555</v>
      </c>
      <c r="I76" s="16">
        <v>40</v>
      </c>
      <c r="J76" s="16">
        <v>30</v>
      </c>
      <c r="K76" s="16">
        <v>22</v>
      </c>
      <c r="L76" s="16">
        <v>6</v>
      </c>
      <c r="M76" s="81">
        <v>6.6</v>
      </c>
      <c r="N76" s="95">
        <v>6.6</v>
      </c>
      <c r="O76" s="64">
        <v>2530</v>
      </c>
      <c r="P76" s="65">
        <f>Table224578910112345678910111213[[#This Row],[PEMBULATAN]]*O76</f>
        <v>16698</v>
      </c>
    </row>
    <row r="77" spans="1:16" ht="26.25" customHeight="1" x14ac:dyDescent="0.2">
      <c r="A77" s="14"/>
      <c r="B77" s="14"/>
      <c r="C77" s="73" t="s">
        <v>1169</v>
      </c>
      <c r="D77" s="78" t="s">
        <v>86</v>
      </c>
      <c r="E77" s="13">
        <v>44505</v>
      </c>
      <c r="F77" s="76" t="s">
        <v>554</v>
      </c>
      <c r="G77" s="13">
        <v>44505</v>
      </c>
      <c r="H77" s="77" t="s">
        <v>555</v>
      </c>
      <c r="I77" s="16">
        <v>44</v>
      </c>
      <c r="J77" s="16">
        <v>20</v>
      </c>
      <c r="K77" s="16">
        <v>41</v>
      </c>
      <c r="L77" s="16">
        <v>9</v>
      </c>
      <c r="M77" s="81">
        <v>9.02</v>
      </c>
      <c r="N77" s="95">
        <v>9.02</v>
      </c>
      <c r="O77" s="64">
        <v>2530</v>
      </c>
      <c r="P77" s="65">
        <f>Table224578910112345678910111213[[#This Row],[PEMBULATAN]]*O77</f>
        <v>22820.6</v>
      </c>
    </row>
    <row r="78" spans="1:16" ht="26.25" customHeight="1" x14ac:dyDescent="0.2">
      <c r="A78" s="14"/>
      <c r="B78" s="14"/>
      <c r="C78" s="73" t="s">
        <v>1170</v>
      </c>
      <c r="D78" s="78" t="s">
        <v>86</v>
      </c>
      <c r="E78" s="13">
        <v>44505</v>
      </c>
      <c r="F78" s="76" t="s">
        <v>554</v>
      </c>
      <c r="G78" s="13">
        <v>44505</v>
      </c>
      <c r="H78" s="77" t="s">
        <v>555</v>
      </c>
      <c r="I78" s="16">
        <v>40</v>
      </c>
      <c r="J78" s="16">
        <v>32</v>
      </c>
      <c r="K78" s="16">
        <v>30</v>
      </c>
      <c r="L78" s="16">
        <v>3</v>
      </c>
      <c r="M78" s="81">
        <v>9.6</v>
      </c>
      <c r="N78" s="95">
        <v>9.6</v>
      </c>
      <c r="O78" s="64">
        <v>2530</v>
      </c>
      <c r="P78" s="65">
        <f>Table224578910112345678910111213[[#This Row],[PEMBULATAN]]*O78</f>
        <v>24288</v>
      </c>
    </row>
    <row r="79" spans="1:16" ht="26.25" customHeight="1" x14ac:dyDescent="0.2">
      <c r="A79" s="14"/>
      <c r="B79" s="14"/>
      <c r="C79" s="73" t="s">
        <v>1171</v>
      </c>
      <c r="D79" s="78" t="s">
        <v>86</v>
      </c>
      <c r="E79" s="13">
        <v>44505</v>
      </c>
      <c r="F79" s="76" t="s">
        <v>554</v>
      </c>
      <c r="G79" s="13">
        <v>44505</v>
      </c>
      <c r="H79" s="77" t="s">
        <v>555</v>
      </c>
      <c r="I79" s="16">
        <v>104</v>
      </c>
      <c r="J79" s="16">
        <v>10</v>
      </c>
      <c r="K79" s="16">
        <v>10</v>
      </c>
      <c r="L79" s="16">
        <v>1</v>
      </c>
      <c r="M79" s="81">
        <v>2.6</v>
      </c>
      <c r="N79" s="95">
        <v>2.6</v>
      </c>
      <c r="O79" s="64">
        <v>2530</v>
      </c>
      <c r="P79" s="65">
        <f>Table224578910112345678910111213[[#This Row],[PEMBULATAN]]*O79</f>
        <v>6578</v>
      </c>
    </row>
    <row r="80" spans="1:16" ht="26.25" customHeight="1" x14ac:dyDescent="0.2">
      <c r="A80" s="14"/>
      <c r="B80" s="14"/>
      <c r="C80" s="73" t="s">
        <v>1172</v>
      </c>
      <c r="D80" s="78" t="s">
        <v>86</v>
      </c>
      <c r="E80" s="13">
        <v>44505</v>
      </c>
      <c r="F80" s="76" t="s">
        <v>554</v>
      </c>
      <c r="G80" s="13">
        <v>44505</v>
      </c>
      <c r="H80" s="77" t="s">
        <v>555</v>
      </c>
      <c r="I80" s="16">
        <v>100</v>
      </c>
      <c r="J80" s="16">
        <v>7</v>
      </c>
      <c r="K80" s="16">
        <v>7</v>
      </c>
      <c r="L80" s="16">
        <v>1</v>
      </c>
      <c r="M80" s="81">
        <v>1.2250000000000001</v>
      </c>
      <c r="N80" s="95">
        <v>1.2250000000000001</v>
      </c>
      <c r="O80" s="64">
        <v>2530</v>
      </c>
      <c r="P80" s="65">
        <f>Table224578910112345678910111213[[#This Row],[PEMBULATAN]]*O80</f>
        <v>3099.25</v>
      </c>
    </row>
    <row r="81" spans="1:16" ht="26.25" customHeight="1" x14ac:dyDescent="0.2">
      <c r="A81" s="14"/>
      <c r="B81" s="14"/>
      <c r="C81" s="73" t="s">
        <v>1173</v>
      </c>
      <c r="D81" s="78" t="s">
        <v>86</v>
      </c>
      <c r="E81" s="13">
        <v>44505</v>
      </c>
      <c r="F81" s="76" t="s">
        <v>554</v>
      </c>
      <c r="G81" s="13">
        <v>44505</v>
      </c>
      <c r="H81" s="77" t="s">
        <v>555</v>
      </c>
      <c r="I81" s="16">
        <v>61</v>
      </c>
      <c r="J81" s="16">
        <v>42</v>
      </c>
      <c r="K81" s="16">
        <v>4</v>
      </c>
      <c r="L81" s="16">
        <v>2</v>
      </c>
      <c r="M81" s="81">
        <v>2.5619999999999998</v>
      </c>
      <c r="N81" s="95">
        <v>2.5619999999999998</v>
      </c>
      <c r="O81" s="64">
        <v>2530</v>
      </c>
      <c r="P81" s="65">
        <f>Table224578910112345678910111213[[#This Row],[PEMBULATAN]]*O81</f>
        <v>6481.86</v>
      </c>
    </row>
    <row r="82" spans="1:16" ht="26.25" customHeight="1" x14ac:dyDescent="0.2">
      <c r="A82" s="14"/>
      <c r="B82" s="14"/>
      <c r="C82" s="73" t="s">
        <v>1174</v>
      </c>
      <c r="D82" s="78" t="s">
        <v>86</v>
      </c>
      <c r="E82" s="13">
        <v>44505</v>
      </c>
      <c r="F82" s="76" t="s">
        <v>554</v>
      </c>
      <c r="G82" s="13">
        <v>44505</v>
      </c>
      <c r="H82" s="77" t="s">
        <v>555</v>
      </c>
      <c r="I82" s="16">
        <v>46</v>
      </c>
      <c r="J82" s="16">
        <v>45</v>
      </c>
      <c r="K82" s="16">
        <v>46</v>
      </c>
      <c r="L82" s="16">
        <v>16</v>
      </c>
      <c r="M82" s="81">
        <v>23.805</v>
      </c>
      <c r="N82" s="95">
        <v>23.805</v>
      </c>
      <c r="O82" s="64">
        <v>2530</v>
      </c>
      <c r="P82" s="65">
        <f>Table224578910112345678910111213[[#This Row],[PEMBULATAN]]*O82</f>
        <v>60226.65</v>
      </c>
    </row>
    <row r="83" spans="1:16" ht="26.25" customHeight="1" x14ac:dyDescent="0.2">
      <c r="A83" s="14"/>
      <c r="B83" s="14"/>
      <c r="C83" s="73" t="s">
        <v>1175</v>
      </c>
      <c r="D83" s="78" t="s">
        <v>86</v>
      </c>
      <c r="E83" s="13">
        <v>44505</v>
      </c>
      <c r="F83" s="76" t="s">
        <v>554</v>
      </c>
      <c r="G83" s="13">
        <v>44505</v>
      </c>
      <c r="H83" s="77" t="s">
        <v>555</v>
      </c>
      <c r="I83" s="16">
        <v>70</v>
      </c>
      <c r="J83" s="16">
        <v>52</v>
      </c>
      <c r="K83" s="16">
        <v>30</v>
      </c>
      <c r="L83" s="16">
        <v>4</v>
      </c>
      <c r="M83" s="81">
        <v>27.3</v>
      </c>
      <c r="N83" s="95">
        <v>27.3</v>
      </c>
      <c r="O83" s="64">
        <v>2530</v>
      </c>
      <c r="P83" s="65">
        <f>Table224578910112345678910111213[[#This Row],[PEMBULATAN]]*O83</f>
        <v>69069</v>
      </c>
    </row>
    <row r="84" spans="1:16" ht="26.25" customHeight="1" x14ac:dyDescent="0.2">
      <c r="A84" s="14"/>
      <c r="B84" s="14"/>
      <c r="C84" s="73" t="s">
        <v>1176</v>
      </c>
      <c r="D84" s="78" t="s">
        <v>86</v>
      </c>
      <c r="E84" s="13">
        <v>44505</v>
      </c>
      <c r="F84" s="76" t="s">
        <v>554</v>
      </c>
      <c r="G84" s="13">
        <v>44505</v>
      </c>
      <c r="H84" s="77" t="s">
        <v>555</v>
      </c>
      <c r="I84" s="16">
        <v>80</v>
      </c>
      <c r="J84" s="16">
        <v>52</v>
      </c>
      <c r="K84" s="16">
        <v>10</v>
      </c>
      <c r="L84" s="16">
        <v>6</v>
      </c>
      <c r="M84" s="81">
        <v>10.4</v>
      </c>
      <c r="N84" s="95">
        <v>11</v>
      </c>
      <c r="O84" s="64">
        <v>2530</v>
      </c>
      <c r="P84" s="65">
        <f>Table224578910112345678910111213[[#This Row],[PEMBULATAN]]*O84</f>
        <v>27830</v>
      </c>
    </row>
    <row r="85" spans="1:16" ht="26.25" customHeight="1" x14ac:dyDescent="0.2">
      <c r="A85" s="14"/>
      <c r="B85" s="14"/>
      <c r="C85" s="73" t="s">
        <v>1177</v>
      </c>
      <c r="D85" s="78" t="s">
        <v>86</v>
      </c>
      <c r="E85" s="13">
        <v>44505</v>
      </c>
      <c r="F85" s="76" t="s">
        <v>554</v>
      </c>
      <c r="G85" s="13">
        <v>44505</v>
      </c>
      <c r="H85" s="77" t="s">
        <v>555</v>
      </c>
      <c r="I85" s="16">
        <v>73</v>
      </c>
      <c r="J85" s="16">
        <v>42</v>
      </c>
      <c r="K85" s="16">
        <v>30</v>
      </c>
      <c r="L85" s="16">
        <v>1</v>
      </c>
      <c r="M85" s="81">
        <v>22.995000000000001</v>
      </c>
      <c r="N85" s="95">
        <v>22.995000000000001</v>
      </c>
      <c r="O85" s="64">
        <v>2530</v>
      </c>
      <c r="P85" s="65">
        <f>Table224578910112345678910111213[[#This Row],[PEMBULATAN]]*O85</f>
        <v>58177.350000000006</v>
      </c>
    </row>
    <row r="86" spans="1:16" ht="26.25" customHeight="1" x14ac:dyDescent="0.2">
      <c r="A86" s="14"/>
      <c r="B86" s="14"/>
      <c r="C86" s="73" t="s">
        <v>1178</v>
      </c>
      <c r="D86" s="78" t="s">
        <v>86</v>
      </c>
      <c r="E86" s="13">
        <v>44505</v>
      </c>
      <c r="F86" s="76" t="s">
        <v>554</v>
      </c>
      <c r="G86" s="13">
        <v>44505</v>
      </c>
      <c r="H86" s="77" t="s">
        <v>555</v>
      </c>
      <c r="I86" s="16">
        <v>70</v>
      </c>
      <c r="J86" s="16">
        <v>40</v>
      </c>
      <c r="K86" s="16">
        <v>30</v>
      </c>
      <c r="L86" s="16">
        <v>10</v>
      </c>
      <c r="M86" s="81">
        <v>21</v>
      </c>
      <c r="N86" s="95">
        <v>21</v>
      </c>
      <c r="O86" s="64">
        <v>2530</v>
      </c>
      <c r="P86" s="65">
        <f>Table224578910112345678910111213[[#This Row],[PEMBULATAN]]*O86</f>
        <v>53130</v>
      </c>
    </row>
    <row r="87" spans="1:16" ht="26.25" customHeight="1" x14ac:dyDescent="0.2">
      <c r="A87" s="14"/>
      <c r="B87" s="14"/>
      <c r="C87" s="73" t="s">
        <v>1179</v>
      </c>
      <c r="D87" s="78" t="s">
        <v>86</v>
      </c>
      <c r="E87" s="13">
        <v>44505</v>
      </c>
      <c r="F87" s="76" t="s">
        <v>554</v>
      </c>
      <c r="G87" s="13">
        <v>44505</v>
      </c>
      <c r="H87" s="77" t="s">
        <v>555</v>
      </c>
      <c r="I87" s="16">
        <v>70</v>
      </c>
      <c r="J87" s="16">
        <v>20</v>
      </c>
      <c r="K87" s="16">
        <v>20</v>
      </c>
      <c r="L87" s="16">
        <v>5</v>
      </c>
      <c r="M87" s="81">
        <v>7</v>
      </c>
      <c r="N87" s="95">
        <v>7</v>
      </c>
      <c r="O87" s="64">
        <v>2530</v>
      </c>
      <c r="P87" s="65">
        <f>Table224578910112345678910111213[[#This Row],[PEMBULATAN]]*O87</f>
        <v>17710</v>
      </c>
    </row>
    <row r="88" spans="1:16" ht="26.25" customHeight="1" x14ac:dyDescent="0.2">
      <c r="A88" s="14"/>
      <c r="B88" s="14"/>
      <c r="C88" s="73" t="s">
        <v>1180</v>
      </c>
      <c r="D88" s="78" t="s">
        <v>86</v>
      </c>
      <c r="E88" s="13">
        <v>44505</v>
      </c>
      <c r="F88" s="76" t="s">
        <v>554</v>
      </c>
      <c r="G88" s="13">
        <v>44505</v>
      </c>
      <c r="H88" s="77" t="s">
        <v>555</v>
      </c>
      <c r="I88" s="16">
        <v>30</v>
      </c>
      <c r="J88" s="16">
        <v>20</v>
      </c>
      <c r="K88" s="16">
        <v>30</v>
      </c>
      <c r="L88" s="16">
        <v>9</v>
      </c>
      <c r="M88" s="81">
        <v>4.5</v>
      </c>
      <c r="N88" s="95">
        <v>9</v>
      </c>
      <c r="O88" s="64">
        <v>2530</v>
      </c>
      <c r="P88" s="65">
        <f>Table224578910112345678910111213[[#This Row],[PEMBULATAN]]*O88</f>
        <v>22770</v>
      </c>
    </row>
    <row r="89" spans="1:16" ht="26.25" customHeight="1" x14ac:dyDescent="0.2">
      <c r="A89" s="14"/>
      <c r="B89" s="14"/>
      <c r="C89" s="73" t="s">
        <v>1181</v>
      </c>
      <c r="D89" s="78" t="s">
        <v>86</v>
      </c>
      <c r="E89" s="13">
        <v>44505</v>
      </c>
      <c r="F89" s="76" t="s">
        <v>554</v>
      </c>
      <c r="G89" s="13">
        <v>44505</v>
      </c>
      <c r="H89" s="77" t="s">
        <v>555</v>
      </c>
      <c r="I89" s="16">
        <v>60</v>
      </c>
      <c r="J89" s="16">
        <v>33</v>
      </c>
      <c r="K89" s="16">
        <v>10</v>
      </c>
      <c r="L89" s="16">
        <v>3</v>
      </c>
      <c r="M89" s="81">
        <v>4.95</v>
      </c>
      <c r="N89" s="95">
        <v>4.95</v>
      </c>
      <c r="O89" s="64">
        <v>2530</v>
      </c>
      <c r="P89" s="65">
        <f>Table224578910112345678910111213[[#This Row],[PEMBULATAN]]*O89</f>
        <v>12523.5</v>
      </c>
    </row>
    <row r="90" spans="1:16" ht="26.25" customHeight="1" x14ac:dyDescent="0.2">
      <c r="A90" s="14"/>
      <c r="B90" s="14"/>
      <c r="C90" s="73" t="s">
        <v>1182</v>
      </c>
      <c r="D90" s="78" t="s">
        <v>86</v>
      </c>
      <c r="E90" s="13">
        <v>44505</v>
      </c>
      <c r="F90" s="76" t="s">
        <v>554</v>
      </c>
      <c r="G90" s="13">
        <v>44505</v>
      </c>
      <c r="H90" s="77" t="s">
        <v>555</v>
      </c>
      <c r="I90" s="16">
        <v>51</v>
      </c>
      <c r="J90" s="16">
        <v>40</v>
      </c>
      <c r="K90" s="16">
        <v>56</v>
      </c>
      <c r="L90" s="16">
        <v>20</v>
      </c>
      <c r="M90" s="81">
        <v>28.56</v>
      </c>
      <c r="N90" s="95">
        <v>28.56</v>
      </c>
      <c r="O90" s="64">
        <v>2530</v>
      </c>
      <c r="P90" s="65">
        <f>Table224578910112345678910111213[[#This Row],[PEMBULATAN]]*O90</f>
        <v>72256.800000000003</v>
      </c>
    </row>
    <row r="91" spans="1:16" ht="26.25" customHeight="1" x14ac:dyDescent="0.2">
      <c r="A91" s="14"/>
      <c r="B91" s="14"/>
      <c r="C91" s="73" t="s">
        <v>1183</v>
      </c>
      <c r="D91" s="78" t="s">
        <v>86</v>
      </c>
      <c r="E91" s="13">
        <v>44505</v>
      </c>
      <c r="F91" s="76" t="s">
        <v>554</v>
      </c>
      <c r="G91" s="13">
        <v>44505</v>
      </c>
      <c r="H91" s="77" t="s">
        <v>555</v>
      </c>
      <c r="I91" s="16">
        <v>72</v>
      </c>
      <c r="J91" s="16">
        <v>46</v>
      </c>
      <c r="K91" s="16">
        <v>20</v>
      </c>
      <c r="L91" s="16">
        <v>7</v>
      </c>
      <c r="M91" s="81">
        <v>16.559999999999999</v>
      </c>
      <c r="N91" s="95">
        <v>16.559999999999999</v>
      </c>
      <c r="O91" s="64">
        <v>2530</v>
      </c>
      <c r="P91" s="65">
        <f>Table224578910112345678910111213[[#This Row],[PEMBULATAN]]*O91</f>
        <v>41896.799999999996</v>
      </c>
    </row>
    <row r="92" spans="1:16" ht="26.25" customHeight="1" x14ac:dyDescent="0.2">
      <c r="A92" s="14"/>
      <c r="B92" s="14"/>
      <c r="C92" s="73" t="s">
        <v>1184</v>
      </c>
      <c r="D92" s="78" t="s">
        <v>86</v>
      </c>
      <c r="E92" s="13">
        <v>44505</v>
      </c>
      <c r="F92" s="76" t="s">
        <v>554</v>
      </c>
      <c r="G92" s="13">
        <v>44505</v>
      </c>
      <c r="H92" s="77" t="s">
        <v>555</v>
      </c>
      <c r="I92" s="16">
        <v>116</v>
      </c>
      <c r="J92" s="16">
        <v>23</v>
      </c>
      <c r="K92" s="16">
        <v>50</v>
      </c>
      <c r="L92" s="16">
        <v>20</v>
      </c>
      <c r="M92" s="81">
        <v>33.35</v>
      </c>
      <c r="N92" s="95">
        <v>34</v>
      </c>
      <c r="O92" s="64">
        <v>2530</v>
      </c>
      <c r="P92" s="65">
        <f>Table224578910112345678910111213[[#This Row],[PEMBULATAN]]*O92</f>
        <v>86020</v>
      </c>
    </row>
    <row r="93" spans="1:16" ht="26.25" customHeight="1" x14ac:dyDescent="0.2">
      <c r="A93" s="14"/>
      <c r="B93" s="14"/>
      <c r="C93" s="73" t="s">
        <v>1185</v>
      </c>
      <c r="D93" s="78" t="s">
        <v>86</v>
      </c>
      <c r="E93" s="13">
        <v>44505</v>
      </c>
      <c r="F93" s="76" t="s">
        <v>554</v>
      </c>
      <c r="G93" s="13">
        <v>44505</v>
      </c>
      <c r="H93" s="77" t="s">
        <v>555</v>
      </c>
      <c r="I93" s="16">
        <v>91</v>
      </c>
      <c r="J93" s="16">
        <v>30</v>
      </c>
      <c r="K93" s="16">
        <v>22</v>
      </c>
      <c r="L93" s="16">
        <v>11</v>
      </c>
      <c r="M93" s="81">
        <v>15.015000000000001</v>
      </c>
      <c r="N93" s="95">
        <v>15.015000000000001</v>
      </c>
      <c r="O93" s="64">
        <v>2530</v>
      </c>
      <c r="P93" s="65">
        <f>Table224578910112345678910111213[[#This Row],[PEMBULATAN]]*O93</f>
        <v>37987.950000000004</v>
      </c>
    </row>
    <row r="94" spans="1:16" ht="26.25" customHeight="1" x14ac:dyDescent="0.2">
      <c r="A94" s="14"/>
      <c r="B94" s="14"/>
      <c r="C94" s="73" t="s">
        <v>1186</v>
      </c>
      <c r="D94" s="78" t="s">
        <v>86</v>
      </c>
      <c r="E94" s="13">
        <v>44505</v>
      </c>
      <c r="F94" s="76" t="s">
        <v>554</v>
      </c>
      <c r="G94" s="13">
        <v>44505</v>
      </c>
      <c r="H94" s="77" t="s">
        <v>555</v>
      </c>
      <c r="I94" s="16">
        <v>70</v>
      </c>
      <c r="J94" s="16">
        <v>76</v>
      </c>
      <c r="K94" s="16">
        <v>26</v>
      </c>
      <c r="L94" s="16">
        <v>12</v>
      </c>
      <c r="M94" s="81">
        <v>34.58</v>
      </c>
      <c r="N94" s="95">
        <v>34.58</v>
      </c>
      <c r="O94" s="64">
        <v>2530</v>
      </c>
      <c r="P94" s="65">
        <f>Table224578910112345678910111213[[#This Row],[PEMBULATAN]]*O94</f>
        <v>87487.4</v>
      </c>
    </row>
    <row r="95" spans="1:16" ht="26.25" customHeight="1" x14ac:dyDescent="0.2">
      <c r="A95" s="14"/>
      <c r="B95" s="14"/>
      <c r="C95" s="73" t="s">
        <v>1187</v>
      </c>
      <c r="D95" s="78" t="s">
        <v>86</v>
      </c>
      <c r="E95" s="13">
        <v>44505</v>
      </c>
      <c r="F95" s="76" t="s">
        <v>554</v>
      </c>
      <c r="G95" s="13">
        <v>44505</v>
      </c>
      <c r="H95" s="77" t="s">
        <v>555</v>
      </c>
      <c r="I95" s="16">
        <v>50</v>
      </c>
      <c r="J95" s="16">
        <v>41</v>
      </c>
      <c r="K95" s="16">
        <v>30</v>
      </c>
      <c r="L95" s="16">
        <v>3</v>
      </c>
      <c r="M95" s="81">
        <v>15.375</v>
      </c>
      <c r="N95" s="95">
        <v>16</v>
      </c>
      <c r="O95" s="64">
        <v>2530</v>
      </c>
      <c r="P95" s="65">
        <f>Table224578910112345678910111213[[#This Row],[PEMBULATAN]]*O95</f>
        <v>40480</v>
      </c>
    </row>
    <row r="96" spans="1:16" ht="26.25" customHeight="1" x14ac:dyDescent="0.2">
      <c r="A96" s="14"/>
      <c r="B96" s="14"/>
      <c r="C96" s="73" t="s">
        <v>1188</v>
      </c>
      <c r="D96" s="78" t="s">
        <v>86</v>
      </c>
      <c r="E96" s="13">
        <v>44505</v>
      </c>
      <c r="F96" s="76" t="s">
        <v>554</v>
      </c>
      <c r="G96" s="13">
        <v>44505</v>
      </c>
      <c r="H96" s="77" t="s">
        <v>555</v>
      </c>
      <c r="I96" s="16">
        <v>37</v>
      </c>
      <c r="J96" s="16">
        <v>32</v>
      </c>
      <c r="K96" s="16">
        <v>30</v>
      </c>
      <c r="L96" s="16">
        <v>5</v>
      </c>
      <c r="M96" s="81">
        <v>8.8800000000000008</v>
      </c>
      <c r="N96" s="95">
        <v>8.8800000000000008</v>
      </c>
      <c r="O96" s="64">
        <v>2530</v>
      </c>
      <c r="P96" s="65">
        <f>Table224578910112345678910111213[[#This Row],[PEMBULATAN]]*O96</f>
        <v>22466.400000000001</v>
      </c>
    </row>
    <row r="97" spans="1:16" ht="26.25" customHeight="1" x14ac:dyDescent="0.2">
      <c r="A97" s="14"/>
      <c r="B97" s="14"/>
      <c r="C97" s="73" t="s">
        <v>1189</v>
      </c>
      <c r="D97" s="78" t="s">
        <v>86</v>
      </c>
      <c r="E97" s="13">
        <v>44505</v>
      </c>
      <c r="F97" s="76" t="s">
        <v>554</v>
      </c>
      <c r="G97" s="13">
        <v>44505</v>
      </c>
      <c r="H97" s="77" t="s">
        <v>555</v>
      </c>
      <c r="I97" s="16">
        <v>33</v>
      </c>
      <c r="J97" s="16">
        <v>28</v>
      </c>
      <c r="K97" s="16">
        <v>20</v>
      </c>
      <c r="L97" s="16">
        <v>7</v>
      </c>
      <c r="M97" s="81">
        <v>4.62</v>
      </c>
      <c r="N97" s="95">
        <v>7</v>
      </c>
      <c r="O97" s="64">
        <v>2530</v>
      </c>
      <c r="P97" s="65">
        <f>Table224578910112345678910111213[[#This Row],[PEMBULATAN]]*O97</f>
        <v>17710</v>
      </c>
    </row>
    <row r="98" spans="1:16" ht="26.25" customHeight="1" x14ac:dyDescent="0.2">
      <c r="A98" s="14"/>
      <c r="B98" s="14"/>
      <c r="C98" s="73" t="s">
        <v>1190</v>
      </c>
      <c r="D98" s="78" t="s">
        <v>86</v>
      </c>
      <c r="E98" s="13">
        <v>44505</v>
      </c>
      <c r="F98" s="76" t="s">
        <v>554</v>
      </c>
      <c r="G98" s="13">
        <v>44505</v>
      </c>
      <c r="H98" s="77" t="s">
        <v>555</v>
      </c>
      <c r="I98" s="16">
        <v>90</v>
      </c>
      <c r="J98" s="16">
        <v>40</v>
      </c>
      <c r="K98" s="16">
        <v>40</v>
      </c>
      <c r="L98" s="16">
        <v>5</v>
      </c>
      <c r="M98" s="81">
        <v>36</v>
      </c>
      <c r="N98" s="95">
        <v>36</v>
      </c>
      <c r="O98" s="64">
        <v>2530</v>
      </c>
      <c r="P98" s="65">
        <f>Table224578910112345678910111213[[#This Row],[PEMBULATAN]]*O98</f>
        <v>91080</v>
      </c>
    </row>
    <row r="99" spans="1:16" ht="26.25" customHeight="1" x14ac:dyDescent="0.2">
      <c r="A99" s="14"/>
      <c r="B99" s="14"/>
      <c r="C99" s="73" t="s">
        <v>1191</v>
      </c>
      <c r="D99" s="78" t="s">
        <v>86</v>
      </c>
      <c r="E99" s="13">
        <v>44505</v>
      </c>
      <c r="F99" s="76" t="s">
        <v>554</v>
      </c>
      <c r="G99" s="13">
        <v>44505</v>
      </c>
      <c r="H99" s="77" t="s">
        <v>555</v>
      </c>
      <c r="I99" s="16">
        <v>80</v>
      </c>
      <c r="J99" s="16">
        <v>22</v>
      </c>
      <c r="K99" s="16">
        <v>20</v>
      </c>
      <c r="L99" s="16">
        <v>4</v>
      </c>
      <c r="M99" s="81">
        <v>8.8000000000000007</v>
      </c>
      <c r="N99" s="95">
        <v>8.8000000000000007</v>
      </c>
      <c r="O99" s="64">
        <v>2530</v>
      </c>
      <c r="P99" s="65">
        <f>Table224578910112345678910111213[[#This Row],[PEMBULATAN]]*O99</f>
        <v>22264</v>
      </c>
    </row>
    <row r="100" spans="1:16" ht="26.25" customHeight="1" x14ac:dyDescent="0.2">
      <c r="A100" s="14"/>
      <c r="B100" s="14"/>
      <c r="C100" s="73" t="s">
        <v>1192</v>
      </c>
      <c r="D100" s="78" t="s">
        <v>86</v>
      </c>
      <c r="E100" s="13">
        <v>44505</v>
      </c>
      <c r="F100" s="76" t="s">
        <v>554</v>
      </c>
      <c r="G100" s="13">
        <v>44505</v>
      </c>
      <c r="H100" s="77" t="s">
        <v>555</v>
      </c>
      <c r="I100" s="16">
        <v>124</v>
      </c>
      <c r="J100" s="16">
        <v>20</v>
      </c>
      <c r="K100" s="16">
        <v>20</v>
      </c>
      <c r="L100" s="16">
        <v>10</v>
      </c>
      <c r="M100" s="81">
        <v>12.4</v>
      </c>
      <c r="N100" s="95">
        <v>13</v>
      </c>
      <c r="O100" s="64">
        <v>2530</v>
      </c>
      <c r="P100" s="65">
        <f>Table224578910112345678910111213[[#This Row],[PEMBULATAN]]*O100</f>
        <v>32890</v>
      </c>
    </row>
    <row r="101" spans="1:16" ht="26.25" customHeight="1" x14ac:dyDescent="0.2">
      <c r="A101" s="14"/>
      <c r="B101" s="14"/>
      <c r="C101" s="73" t="s">
        <v>1193</v>
      </c>
      <c r="D101" s="78" t="s">
        <v>86</v>
      </c>
      <c r="E101" s="13">
        <v>44505</v>
      </c>
      <c r="F101" s="76" t="s">
        <v>554</v>
      </c>
      <c r="G101" s="13">
        <v>44505</v>
      </c>
      <c r="H101" s="77" t="s">
        <v>555</v>
      </c>
      <c r="I101" s="16">
        <v>80</v>
      </c>
      <c r="J101" s="16">
        <v>51</v>
      </c>
      <c r="K101" s="16">
        <v>20</v>
      </c>
      <c r="L101" s="16">
        <v>10</v>
      </c>
      <c r="M101" s="81">
        <v>20.399999999999999</v>
      </c>
      <c r="N101" s="95">
        <v>21</v>
      </c>
      <c r="O101" s="64">
        <v>2530</v>
      </c>
      <c r="P101" s="65">
        <f>Table224578910112345678910111213[[#This Row],[PEMBULATAN]]*O101</f>
        <v>53130</v>
      </c>
    </row>
    <row r="102" spans="1:16" ht="26.25" customHeight="1" x14ac:dyDescent="0.2">
      <c r="A102" s="14"/>
      <c r="B102" s="14"/>
      <c r="C102" s="73" t="s">
        <v>1194</v>
      </c>
      <c r="D102" s="78" t="s">
        <v>86</v>
      </c>
      <c r="E102" s="13">
        <v>44505</v>
      </c>
      <c r="F102" s="76" t="s">
        <v>554</v>
      </c>
      <c r="G102" s="13">
        <v>44505</v>
      </c>
      <c r="H102" s="77" t="s">
        <v>555</v>
      </c>
      <c r="I102" s="16">
        <v>40</v>
      </c>
      <c r="J102" s="16">
        <v>32</v>
      </c>
      <c r="K102" s="16">
        <v>22</v>
      </c>
      <c r="L102" s="16">
        <v>1</v>
      </c>
      <c r="M102" s="81">
        <v>7.04</v>
      </c>
      <c r="N102" s="95">
        <v>7.04</v>
      </c>
      <c r="O102" s="64">
        <v>2530</v>
      </c>
      <c r="P102" s="65">
        <f>Table224578910112345678910111213[[#This Row],[PEMBULATAN]]*O102</f>
        <v>17811.2</v>
      </c>
    </row>
    <row r="103" spans="1:16" ht="26.25" customHeight="1" x14ac:dyDescent="0.2">
      <c r="A103" s="14"/>
      <c r="B103" s="14"/>
      <c r="C103" s="73" t="s">
        <v>1195</v>
      </c>
      <c r="D103" s="78" t="s">
        <v>86</v>
      </c>
      <c r="E103" s="13">
        <v>44505</v>
      </c>
      <c r="F103" s="76" t="s">
        <v>554</v>
      </c>
      <c r="G103" s="13">
        <v>44505</v>
      </c>
      <c r="H103" s="77" t="s">
        <v>555</v>
      </c>
      <c r="I103" s="16">
        <v>28</v>
      </c>
      <c r="J103" s="16">
        <v>23</v>
      </c>
      <c r="K103" s="16">
        <v>20</v>
      </c>
      <c r="L103" s="16">
        <v>5</v>
      </c>
      <c r="M103" s="81">
        <v>3.22</v>
      </c>
      <c r="N103" s="95">
        <v>5</v>
      </c>
      <c r="O103" s="64">
        <v>2530</v>
      </c>
      <c r="P103" s="65">
        <f>Table224578910112345678910111213[[#This Row],[PEMBULATAN]]*O103</f>
        <v>12650</v>
      </c>
    </row>
    <row r="104" spans="1:16" ht="26.25" customHeight="1" x14ac:dyDescent="0.2">
      <c r="A104" s="14"/>
      <c r="B104" s="14"/>
      <c r="C104" s="73" t="s">
        <v>1196</v>
      </c>
      <c r="D104" s="78" t="s">
        <v>86</v>
      </c>
      <c r="E104" s="13">
        <v>44505</v>
      </c>
      <c r="F104" s="76" t="s">
        <v>554</v>
      </c>
      <c r="G104" s="13">
        <v>44505</v>
      </c>
      <c r="H104" s="77" t="s">
        <v>555</v>
      </c>
      <c r="I104" s="16">
        <v>83</v>
      </c>
      <c r="J104" s="16">
        <v>36</v>
      </c>
      <c r="K104" s="16">
        <v>60</v>
      </c>
      <c r="L104" s="16">
        <v>25</v>
      </c>
      <c r="M104" s="81">
        <v>44.82</v>
      </c>
      <c r="N104" s="95">
        <v>44.82</v>
      </c>
      <c r="O104" s="64">
        <v>2530</v>
      </c>
      <c r="P104" s="65">
        <f>Table224578910112345678910111213[[#This Row],[PEMBULATAN]]*O104</f>
        <v>113394.6</v>
      </c>
    </row>
    <row r="105" spans="1:16" ht="26.25" customHeight="1" x14ac:dyDescent="0.2">
      <c r="A105" s="14"/>
      <c r="B105" s="14"/>
      <c r="C105" s="73" t="s">
        <v>1197</v>
      </c>
      <c r="D105" s="78" t="s">
        <v>86</v>
      </c>
      <c r="E105" s="13">
        <v>44505</v>
      </c>
      <c r="F105" s="76" t="s">
        <v>554</v>
      </c>
      <c r="G105" s="13">
        <v>44505</v>
      </c>
      <c r="H105" s="77" t="s">
        <v>555</v>
      </c>
      <c r="I105" s="16">
        <v>34</v>
      </c>
      <c r="J105" s="16">
        <v>40</v>
      </c>
      <c r="K105" s="16">
        <v>35</v>
      </c>
      <c r="L105" s="16">
        <v>2</v>
      </c>
      <c r="M105" s="81">
        <v>11.9</v>
      </c>
      <c r="N105" s="95">
        <v>11.9</v>
      </c>
      <c r="O105" s="64">
        <v>2530</v>
      </c>
      <c r="P105" s="65">
        <f>Table224578910112345678910111213[[#This Row],[PEMBULATAN]]*O105</f>
        <v>30107</v>
      </c>
    </row>
    <row r="106" spans="1:16" ht="26.25" customHeight="1" x14ac:dyDescent="0.2">
      <c r="A106" s="14"/>
      <c r="B106" s="14"/>
      <c r="C106" s="73" t="s">
        <v>1198</v>
      </c>
      <c r="D106" s="78" t="s">
        <v>86</v>
      </c>
      <c r="E106" s="13">
        <v>44505</v>
      </c>
      <c r="F106" s="76" t="s">
        <v>554</v>
      </c>
      <c r="G106" s="13">
        <v>44505</v>
      </c>
      <c r="H106" s="77" t="s">
        <v>555</v>
      </c>
      <c r="I106" s="16">
        <v>66</v>
      </c>
      <c r="J106" s="16">
        <v>24</v>
      </c>
      <c r="K106" s="16">
        <v>18</v>
      </c>
      <c r="L106" s="16">
        <v>5</v>
      </c>
      <c r="M106" s="81">
        <v>7.1280000000000001</v>
      </c>
      <c r="N106" s="95">
        <v>7.1280000000000001</v>
      </c>
      <c r="O106" s="64">
        <v>2530</v>
      </c>
      <c r="P106" s="65">
        <f>Table224578910112345678910111213[[#This Row],[PEMBULATAN]]*O106</f>
        <v>18033.84</v>
      </c>
    </row>
    <row r="107" spans="1:16" ht="26.25" customHeight="1" x14ac:dyDescent="0.2">
      <c r="A107" s="14"/>
      <c r="B107" s="14"/>
      <c r="C107" s="73" t="s">
        <v>1199</v>
      </c>
      <c r="D107" s="78" t="s">
        <v>86</v>
      </c>
      <c r="E107" s="13">
        <v>44505</v>
      </c>
      <c r="F107" s="76" t="s">
        <v>554</v>
      </c>
      <c r="G107" s="13">
        <v>44505</v>
      </c>
      <c r="H107" s="77" t="s">
        <v>555</v>
      </c>
      <c r="I107" s="16">
        <v>66</v>
      </c>
      <c r="J107" s="16">
        <v>48</v>
      </c>
      <c r="K107" s="16">
        <v>46</v>
      </c>
      <c r="L107" s="16">
        <v>14</v>
      </c>
      <c r="M107" s="81">
        <v>36.432000000000002</v>
      </c>
      <c r="N107" s="95">
        <v>37</v>
      </c>
      <c r="O107" s="64">
        <v>2530</v>
      </c>
      <c r="P107" s="65">
        <f>Table224578910112345678910111213[[#This Row],[PEMBULATAN]]*O107</f>
        <v>93610</v>
      </c>
    </row>
    <row r="108" spans="1:16" ht="26.25" customHeight="1" x14ac:dyDescent="0.2">
      <c r="A108" s="14"/>
      <c r="B108" s="14"/>
      <c r="C108" s="73" t="s">
        <v>1200</v>
      </c>
      <c r="D108" s="78" t="s">
        <v>86</v>
      </c>
      <c r="E108" s="13">
        <v>44505</v>
      </c>
      <c r="F108" s="76" t="s">
        <v>554</v>
      </c>
      <c r="G108" s="13">
        <v>44505</v>
      </c>
      <c r="H108" s="77" t="s">
        <v>555</v>
      </c>
      <c r="I108" s="16">
        <v>68</v>
      </c>
      <c r="J108" s="16">
        <v>50</v>
      </c>
      <c r="K108" s="16">
        <v>40</v>
      </c>
      <c r="L108" s="16">
        <v>17</v>
      </c>
      <c r="M108" s="81">
        <v>34</v>
      </c>
      <c r="N108" s="95">
        <v>34</v>
      </c>
      <c r="O108" s="64">
        <v>2530</v>
      </c>
      <c r="P108" s="65">
        <f>Table224578910112345678910111213[[#This Row],[PEMBULATAN]]*O108</f>
        <v>86020</v>
      </c>
    </row>
    <row r="109" spans="1:16" ht="26.25" customHeight="1" x14ac:dyDescent="0.2">
      <c r="A109" s="14"/>
      <c r="B109" s="14"/>
      <c r="C109" s="73" t="s">
        <v>1201</v>
      </c>
      <c r="D109" s="78" t="s">
        <v>86</v>
      </c>
      <c r="E109" s="13">
        <v>44505</v>
      </c>
      <c r="F109" s="76" t="s">
        <v>554</v>
      </c>
      <c r="G109" s="13">
        <v>44505</v>
      </c>
      <c r="H109" s="77" t="s">
        <v>555</v>
      </c>
      <c r="I109" s="16">
        <v>105</v>
      </c>
      <c r="J109" s="16">
        <v>40</v>
      </c>
      <c r="K109" s="16">
        <v>60</v>
      </c>
      <c r="L109" s="16">
        <v>28</v>
      </c>
      <c r="M109" s="81">
        <v>63</v>
      </c>
      <c r="N109" s="95">
        <v>63</v>
      </c>
      <c r="O109" s="64">
        <v>2530</v>
      </c>
      <c r="P109" s="65">
        <f>Table224578910112345678910111213[[#This Row],[PEMBULATAN]]*O109</f>
        <v>159390</v>
      </c>
    </row>
    <row r="110" spans="1:16" ht="26.25" customHeight="1" x14ac:dyDescent="0.2">
      <c r="A110" s="14"/>
      <c r="B110" s="14"/>
      <c r="C110" s="73" t="s">
        <v>1202</v>
      </c>
      <c r="D110" s="78" t="s">
        <v>86</v>
      </c>
      <c r="E110" s="13">
        <v>44505</v>
      </c>
      <c r="F110" s="76" t="s">
        <v>554</v>
      </c>
      <c r="G110" s="13">
        <v>44505</v>
      </c>
      <c r="H110" s="77" t="s">
        <v>555</v>
      </c>
      <c r="I110" s="16">
        <v>57</v>
      </c>
      <c r="J110" s="16">
        <v>54</v>
      </c>
      <c r="K110" s="16">
        <v>85</v>
      </c>
      <c r="L110" s="16">
        <v>34</v>
      </c>
      <c r="M110" s="81">
        <v>65.407499999999999</v>
      </c>
      <c r="N110" s="95">
        <v>66</v>
      </c>
      <c r="O110" s="64">
        <v>2530</v>
      </c>
      <c r="P110" s="65">
        <f>Table224578910112345678910111213[[#This Row],[PEMBULATAN]]*O110</f>
        <v>166980</v>
      </c>
    </row>
    <row r="111" spans="1:16" ht="26.25" customHeight="1" x14ac:dyDescent="0.2">
      <c r="A111" s="14"/>
      <c r="B111" s="14"/>
      <c r="C111" s="73" t="s">
        <v>1203</v>
      </c>
      <c r="D111" s="78" t="s">
        <v>86</v>
      </c>
      <c r="E111" s="13">
        <v>44505</v>
      </c>
      <c r="F111" s="76" t="s">
        <v>554</v>
      </c>
      <c r="G111" s="13">
        <v>44505</v>
      </c>
      <c r="H111" s="77" t="s">
        <v>555</v>
      </c>
      <c r="I111" s="16">
        <v>80</v>
      </c>
      <c r="J111" s="16">
        <v>48</v>
      </c>
      <c r="K111" s="16">
        <v>22</v>
      </c>
      <c r="L111" s="16">
        <v>10</v>
      </c>
      <c r="M111" s="81">
        <v>21.12</v>
      </c>
      <c r="N111" s="95">
        <v>21.12</v>
      </c>
      <c r="O111" s="64">
        <v>2530</v>
      </c>
      <c r="P111" s="65">
        <f>Table224578910112345678910111213[[#This Row],[PEMBULATAN]]*O111</f>
        <v>53433.600000000006</v>
      </c>
    </row>
    <row r="112" spans="1:16" ht="26.25" customHeight="1" x14ac:dyDescent="0.2">
      <c r="A112" s="14"/>
      <c r="B112" s="14"/>
      <c r="C112" s="73" t="s">
        <v>1204</v>
      </c>
      <c r="D112" s="78" t="s">
        <v>86</v>
      </c>
      <c r="E112" s="13">
        <v>44505</v>
      </c>
      <c r="F112" s="76" t="s">
        <v>554</v>
      </c>
      <c r="G112" s="13">
        <v>44505</v>
      </c>
      <c r="H112" s="77" t="s">
        <v>555</v>
      </c>
      <c r="I112" s="16">
        <v>65</v>
      </c>
      <c r="J112" s="16">
        <v>52</v>
      </c>
      <c r="K112" s="16">
        <v>52</v>
      </c>
      <c r="L112" s="16">
        <v>30</v>
      </c>
      <c r="M112" s="81">
        <v>43.94</v>
      </c>
      <c r="N112" s="95">
        <v>43.94</v>
      </c>
      <c r="O112" s="64">
        <v>2530</v>
      </c>
      <c r="P112" s="65">
        <f>Table224578910112345678910111213[[#This Row],[PEMBULATAN]]*O112</f>
        <v>111168.2</v>
      </c>
    </row>
    <row r="113" spans="1:16" ht="26.25" customHeight="1" x14ac:dyDescent="0.2">
      <c r="A113" s="14"/>
      <c r="B113" s="14"/>
      <c r="C113" s="73" t="s">
        <v>1205</v>
      </c>
      <c r="D113" s="78" t="s">
        <v>86</v>
      </c>
      <c r="E113" s="13">
        <v>44505</v>
      </c>
      <c r="F113" s="76" t="s">
        <v>554</v>
      </c>
      <c r="G113" s="13">
        <v>44505</v>
      </c>
      <c r="H113" s="77" t="s">
        <v>555</v>
      </c>
      <c r="I113" s="16">
        <v>59</v>
      </c>
      <c r="J113" s="16">
        <v>30</v>
      </c>
      <c r="K113" s="16">
        <v>27</v>
      </c>
      <c r="L113" s="16">
        <v>2</v>
      </c>
      <c r="M113" s="81">
        <v>11.9475</v>
      </c>
      <c r="N113" s="95">
        <v>11.9475</v>
      </c>
      <c r="O113" s="64">
        <v>2530</v>
      </c>
      <c r="P113" s="65">
        <f>Table224578910112345678910111213[[#This Row],[PEMBULATAN]]*O113</f>
        <v>30227.174999999999</v>
      </c>
    </row>
    <row r="114" spans="1:16" ht="26.25" customHeight="1" x14ac:dyDescent="0.2">
      <c r="A114" s="14"/>
      <c r="B114" s="14"/>
      <c r="C114" s="73" t="s">
        <v>1206</v>
      </c>
      <c r="D114" s="78" t="s">
        <v>86</v>
      </c>
      <c r="E114" s="13">
        <v>44505</v>
      </c>
      <c r="F114" s="76" t="s">
        <v>554</v>
      </c>
      <c r="G114" s="13">
        <v>44505</v>
      </c>
      <c r="H114" s="77" t="s">
        <v>555</v>
      </c>
      <c r="I114" s="16">
        <v>36</v>
      </c>
      <c r="J114" s="16">
        <v>28</v>
      </c>
      <c r="K114" s="16">
        <v>28</v>
      </c>
      <c r="L114" s="16">
        <v>3</v>
      </c>
      <c r="M114" s="81">
        <v>7.056</v>
      </c>
      <c r="N114" s="95">
        <v>7.056</v>
      </c>
      <c r="O114" s="64">
        <v>2530</v>
      </c>
      <c r="P114" s="65">
        <f>Table224578910112345678910111213[[#This Row],[PEMBULATAN]]*O114</f>
        <v>17851.68</v>
      </c>
    </row>
    <row r="115" spans="1:16" ht="26.25" customHeight="1" x14ac:dyDescent="0.2">
      <c r="A115" s="14"/>
      <c r="B115" s="14"/>
      <c r="C115" s="73" t="s">
        <v>1207</v>
      </c>
      <c r="D115" s="78" t="s">
        <v>86</v>
      </c>
      <c r="E115" s="13">
        <v>44505</v>
      </c>
      <c r="F115" s="76" t="s">
        <v>554</v>
      </c>
      <c r="G115" s="13">
        <v>44505</v>
      </c>
      <c r="H115" s="77" t="s">
        <v>555</v>
      </c>
      <c r="I115" s="16">
        <v>65</v>
      </c>
      <c r="J115" s="16">
        <v>65</v>
      </c>
      <c r="K115" s="16">
        <v>34</v>
      </c>
      <c r="L115" s="16">
        <v>5</v>
      </c>
      <c r="M115" s="81">
        <v>35.912500000000001</v>
      </c>
      <c r="N115" s="95">
        <v>35.912500000000001</v>
      </c>
      <c r="O115" s="64">
        <v>2530</v>
      </c>
      <c r="P115" s="65">
        <f>Table224578910112345678910111213[[#This Row],[PEMBULATAN]]*O115</f>
        <v>90858.625</v>
      </c>
    </row>
    <row r="116" spans="1:16" ht="26.25" customHeight="1" x14ac:dyDescent="0.2">
      <c r="A116" s="14"/>
      <c r="B116" s="14"/>
      <c r="C116" s="73" t="s">
        <v>1208</v>
      </c>
      <c r="D116" s="78" t="s">
        <v>86</v>
      </c>
      <c r="E116" s="13">
        <v>44505</v>
      </c>
      <c r="F116" s="76" t="s">
        <v>554</v>
      </c>
      <c r="G116" s="13">
        <v>44505</v>
      </c>
      <c r="H116" s="77" t="s">
        <v>555</v>
      </c>
      <c r="I116" s="16">
        <v>59</v>
      </c>
      <c r="J116" s="16">
        <v>37</v>
      </c>
      <c r="K116" s="16">
        <v>33</v>
      </c>
      <c r="L116" s="16">
        <v>11</v>
      </c>
      <c r="M116" s="81">
        <v>18.00975</v>
      </c>
      <c r="N116" s="95">
        <v>18.00975</v>
      </c>
      <c r="O116" s="64">
        <v>2530</v>
      </c>
      <c r="P116" s="65">
        <f>Table224578910112345678910111213[[#This Row],[PEMBULATAN]]*O116</f>
        <v>45564.667500000003</v>
      </c>
    </row>
    <row r="117" spans="1:16" ht="26.25" customHeight="1" x14ac:dyDescent="0.2">
      <c r="A117" s="14"/>
      <c r="B117" s="14"/>
      <c r="C117" s="73" t="s">
        <v>1209</v>
      </c>
      <c r="D117" s="78" t="s">
        <v>86</v>
      </c>
      <c r="E117" s="13">
        <v>44505</v>
      </c>
      <c r="F117" s="76" t="s">
        <v>554</v>
      </c>
      <c r="G117" s="13">
        <v>44505</v>
      </c>
      <c r="H117" s="77" t="s">
        <v>555</v>
      </c>
      <c r="I117" s="16">
        <v>89</v>
      </c>
      <c r="J117" s="16">
        <v>60</v>
      </c>
      <c r="K117" s="16">
        <v>21</v>
      </c>
      <c r="L117" s="16">
        <v>17</v>
      </c>
      <c r="M117" s="81">
        <v>28.035</v>
      </c>
      <c r="N117" s="95">
        <v>28.035</v>
      </c>
      <c r="O117" s="64">
        <v>2530</v>
      </c>
      <c r="P117" s="65">
        <f>Table224578910112345678910111213[[#This Row],[PEMBULATAN]]*O117</f>
        <v>70928.55</v>
      </c>
    </row>
    <row r="118" spans="1:16" ht="26.25" customHeight="1" x14ac:dyDescent="0.2">
      <c r="A118" s="14"/>
      <c r="B118" s="14"/>
      <c r="C118" s="73" t="s">
        <v>1210</v>
      </c>
      <c r="D118" s="78" t="s">
        <v>86</v>
      </c>
      <c r="E118" s="13">
        <v>44505</v>
      </c>
      <c r="F118" s="76" t="s">
        <v>554</v>
      </c>
      <c r="G118" s="13">
        <v>44505</v>
      </c>
      <c r="H118" s="77" t="s">
        <v>555</v>
      </c>
      <c r="I118" s="16">
        <v>62</v>
      </c>
      <c r="J118" s="16">
        <v>50</v>
      </c>
      <c r="K118" s="16">
        <v>21</v>
      </c>
      <c r="L118" s="16">
        <v>15</v>
      </c>
      <c r="M118" s="81">
        <v>16.274999999999999</v>
      </c>
      <c r="N118" s="95">
        <v>16.274999999999999</v>
      </c>
      <c r="O118" s="64">
        <v>2530</v>
      </c>
      <c r="P118" s="65">
        <f>Table224578910112345678910111213[[#This Row],[PEMBULATAN]]*O118</f>
        <v>41175.75</v>
      </c>
    </row>
    <row r="119" spans="1:16" ht="26.25" customHeight="1" x14ac:dyDescent="0.2">
      <c r="A119" s="14"/>
      <c r="B119" s="14"/>
      <c r="C119" s="73" t="s">
        <v>1211</v>
      </c>
      <c r="D119" s="78" t="s">
        <v>86</v>
      </c>
      <c r="E119" s="13">
        <v>44505</v>
      </c>
      <c r="F119" s="76" t="s">
        <v>554</v>
      </c>
      <c r="G119" s="13">
        <v>44505</v>
      </c>
      <c r="H119" s="77" t="s">
        <v>555</v>
      </c>
      <c r="I119" s="16">
        <v>97</v>
      </c>
      <c r="J119" s="16">
        <v>55</v>
      </c>
      <c r="K119" s="16">
        <v>32</v>
      </c>
      <c r="L119" s="16">
        <v>18</v>
      </c>
      <c r="M119" s="81">
        <v>42.68</v>
      </c>
      <c r="N119" s="95">
        <v>42.68</v>
      </c>
      <c r="O119" s="64">
        <v>2530</v>
      </c>
      <c r="P119" s="65">
        <f>Table224578910112345678910111213[[#This Row],[PEMBULATAN]]*O119</f>
        <v>107980.4</v>
      </c>
    </row>
    <row r="120" spans="1:16" ht="26.25" customHeight="1" x14ac:dyDescent="0.2">
      <c r="A120" s="14"/>
      <c r="B120" s="14"/>
      <c r="C120" s="73" t="s">
        <v>1212</v>
      </c>
      <c r="D120" s="78" t="s">
        <v>86</v>
      </c>
      <c r="E120" s="13">
        <v>44505</v>
      </c>
      <c r="F120" s="76" t="s">
        <v>554</v>
      </c>
      <c r="G120" s="13">
        <v>44505</v>
      </c>
      <c r="H120" s="77" t="s">
        <v>555</v>
      </c>
      <c r="I120" s="16">
        <v>85</v>
      </c>
      <c r="J120" s="16">
        <v>70</v>
      </c>
      <c r="K120" s="16">
        <v>68</v>
      </c>
      <c r="L120" s="16">
        <v>40</v>
      </c>
      <c r="M120" s="81">
        <v>101.15</v>
      </c>
      <c r="N120" s="95">
        <v>101.15</v>
      </c>
      <c r="O120" s="64">
        <v>2530</v>
      </c>
      <c r="P120" s="65">
        <f>Table224578910112345678910111213[[#This Row],[PEMBULATAN]]*O120</f>
        <v>255909.5</v>
      </c>
    </row>
    <row r="121" spans="1:16" ht="26.25" customHeight="1" x14ac:dyDescent="0.2">
      <c r="A121" s="14"/>
      <c r="B121" s="14"/>
      <c r="C121" s="73" t="s">
        <v>1213</v>
      </c>
      <c r="D121" s="78" t="s">
        <v>86</v>
      </c>
      <c r="E121" s="13">
        <v>44505</v>
      </c>
      <c r="F121" s="76" t="s">
        <v>554</v>
      </c>
      <c r="G121" s="13">
        <v>44505</v>
      </c>
      <c r="H121" s="77" t="s">
        <v>555</v>
      </c>
      <c r="I121" s="16">
        <v>81</v>
      </c>
      <c r="J121" s="16">
        <v>58</v>
      </c>
      <c r="K121" s="16">
        <v>15</v>
      </c>
      <c r="L121" s="16">
        <v>6</v>
      </c>
      <c r="M121" s="81">
        <v>17.6175</v>
      </c>
      <c r="N121" s="95">
        <v>17.6175</v>
      </c>
      <c r="O121" s="64">
        <v>2530</v>
      </c>
      <c r="P121" s="65">
        <f>Table224578910112345678910111213[[#This Row],[PEMBULATAN]]*O121</f>
        <v>44572.275000000001</v>
      </c>
    </row>
    <row r="122" spans="1:16" ht="26.25" customHeight="1" x14ac:dyDescent="0.2">
      <c r="A122" s="14"/>
      <c r="B122" s="14"/>
      <c r="C122" s="73" t="s">
        <v>1214</v>
      </c>
      <c r="D122" s="78" t="s">
        <v>86</v>
      </c>
      <c r="E122" s="13">
        <v>44505</v>
      </c>
      <c r="F122" s="76" t="s">
        <v>554</v>
      </c>
      <c r="G122" s="13">
        <v>44505</v>
      </c>
      <c r="H122" s="77" t="s">
        <v>555</v>
      </c>
      <c r="I122" s="16">
        <v>30</v>
      </c>
      <c r="J122" s="16">
        <v>46</v>
      </c>
      <c r="K122" s="16">
        <v>10</v>
      </c>
      <c r="L122" s="16">
        <v>1</v>
      </c>
      <c r="M122" s="81">
        <v>3.45</v>
      </c>
      <c r="N122" s="95">
        <v>4</v>
      </c>
      <c r="O122" s="64">
        <v>2530</v>
      </c>
      <c r="P122" s="65">
        <f>Table224578910112345678910111213[[#This Row],[PEMBULATAN]]*O122</f>
        <v>10120</v>
      </c>
    </row>
    <row r="123" spans="1:16" ht="26.25" customHeight="1" x14ac:dyDescent="0.2">
      <c r="A123" s="14"/>
      <c r="B123" s="14"/>
      <c r="C123" s="73" t="s">
        <v>1215</v>
      </c>
      <c r="D123" s="78" t="s">
        <v>86</v>
      </c>
      <c r="E123" s="13">
        <v>44505</v>
      </c>
      <c r="F123" s="76" t="s">
        <v>554</v>
      </c>
      <c r="G123" s="13">
        <v>44505</v>
      </c>
      <c r="H123" s="77" t="s">
        <v>555</v>
      </c>
      <c r="I123" s="16">
        <v>60</v>
      </c>
      <c r="J123" s="16">
        <v>43</v>
      </c>
      <c r="K123" s="16">
        <v>26</v>
      </c>
      <c r="L123" s="16">
        <v>3</v>
      </c>
      <c r="M123" s="81">
        <v>16.77</v>
      </c>
      <c r="N123" s="95">
        <v>16.77</v>
      </c>
      <c r="O123" s="64">
        <v>2530</v>
      </c>
      <c r="P123" s="65">
        <f>Table224578910112345678910111213[[#This Row],[PEMBULATAN]]*O123</f>
        <v>42428.1</v>
      </c>
    </row>
    <row r="124" spans="1:16" ht="26.25" customHeight="1" x14ac:dyDescent="0.2">
      <c r="A124" s="14"/>
      <c r="B124" s="14"/>
      <c r="C124" s="73" t="s">
        <v>1216</v>
      </c>
      <c r="D124" s="78" t="s">
        <v>86</v>
      </c>
      <c r="E124" s="13">
        <v>44505</v>
      </c>
      <c r="F124" s="76" t="s">
        <v>554</v>
      </c>
      <c r="G124" s="13">
        <v>44505</v>
      </c>
      <c r="H124" s="77" t="s">
        <v>555</v>
      </c>
      <c r="I124" s="16">
        <v>86</v>
      </c>
      <c r="J124" s="16">
        <v>60</v>
      </c>
      <c r="K124" s="16">
        <v>20</v>
      </c>
      <c r="L124" s="16">
        <v>9</v>
      </c>
      <c r="M124" s="81">
        <v>25.8</v>
      </c>
      <c r="N124" s="95">
        <v>25.8</v>
      </c>
      <c r="O124" s="64">
        <v>2530</v>
      </c>
      <c r="P124" s="65">
        <f>Table224578910112345678910111213[[#This Row],[PEMBULATAN]]*O124</f>
        <v>65274</v>
      </c>
    </row>
    <row r="125" spans="1:16" ht="26.25" customHeight="1" x14ac:dyDescent="0.2">
      <c r="A125" s="14"/>
      <c r="B125" s="14"/>
      <c r="C125" s="73" t="s">
        <v>1217</v>
      </c>
      <c r="D125" s="78" t="s">
        <v>86</v>
      </c>
      <c r="E125" s="13">
        <v>44505</v>
      </c>
      <c r="F125" s="76" t="s">
        <v>554</v>
      </c>
      <c r="G125" s="13">
        <v>44505</v>
      </c>
      <c r="H125" s="77" t="s">
        <v>555</v>
      </c>
      <c r="I125" s="16">
        <v>60</v>
      </c>
      <c r="J125" s="16">
        <v>45</v>
      </c>
      <c r="K125" s="16">
        <v>45</v>
      </c>
      <c r="L125" s="16">
        <v>13</v>
      </c>
      <c r="M125" s="81">
        <v>30.375</v>
      </c>
      <c r="N125" s="95">
        <v>31</v>
      </c>
      <c r="O125" s="64">
        <v>2530</v>
      </c>
      <c r="P125" s="65">
        <f>Table224578910112345678910111213[[#This Row],[PEMBULATAN]]*O125</f>
        <v>78430</v>
      </c>
    </row>
    <row r="126" spans="1:16" ht="26.25" customHeight="1" x14ac:dyDescent="0.2">
      <c r="A126" s="14"/>
      <c r="B126" s="14"/>
      <c r="C126" s="73" t="s">
        <v>1218</v>
      </c>
      <c r="D126" s="78" t="s">
        <v>86</v>
      </c>
      <c r="E126" s="13">
        <v>44505</v>
      </c>
      <c r="F126" s="76" t="s">
        <v>554</v>
      </c>
      <c r="G126" s="13">
        <v>44505</v>
      </c>
      <c r="H126" s="77" t="s">
        <v>555</v>
      </c>
      <c r="I126" s="16">
        <v>91</v>
      </c>
      <c r="J126" s="16">
        <v>53</v>
      </c>
      <c r="K126" s="16">
        <v>37</v>
      </c>
      <c r="L126" s="16">
        <v>33</v>
      </c>
      <c r="M126" s="81">
        <v>44.612749999999998</v>
      </c>
      <c r="N126" s="95">
        <v>44.612749999999998</v>
      </c>
      <c r="O126" s="64">
        <v>2530</v>
      </c>
      <c r="P126" s="65">
        <f>Table224578910112345678910111213[[#This Row],[PEMBULATAN]]*O126</f>
        <v>112870.25749999999</v>
      </c>
    </row>
    <row r="127" spans="1:16" ht="26.25" customHeight="1" x14ac:dyDescent="0.2">
      <c r="A127" s="14"/>
      <c r="B127" s="14"/>
      <c r="C127" s="73" t="s">
        <v>1219</v>
      </c>
      <c r="D127" s="78" t="s">
        <v>86</v>
      </c>
      <c r="E127" s="13">
        <v>44505</v>
      </c>
      <c r="F127" s="76" t="s">
        <v>554</v>
      </c>
      <c r="G127" s="13">
        <v>44505</v>
      </c>
      <c r="H127" s="77" t="s">
        <v>555</v>
      </c>
      <c r="I127" s="16">
        <v>100</v>
      </c>
      <c r="J127" s="16">
        <v>66</v>
      </c>
      <c r="K127" s="16">
        <v>20</v>
      </c>
      <c r="L127" s="16">
        <v>8</v>
      </c>
      <c r="M127" s="81">
        <v>33</v>
      </c>
      <c r="N127" s="95">
        <v>33</v>
      </c>
      <c r="O127" s="64">
        <v>2530</v>
      </c>
      <c r="P127" s="65">
        <f>Table224578910112345678910111213[[#This Row],[PEMBULATAN]]*O127</f>
        <v>83490</v>
      </c>
    </row>
    <row r="128" spans="1:16" ht="26.25" customHeight="1" x14ac:dyDescent="0.2">
      <c r="A128" s="14"/>
      <c r="B128" s="14"/>
      <c r="C128" s="73" t="s">
        <v>1220</v>
      </c>
      <c r="D128" s="78" t="s">
        <v>86</v>
      </c>
      <c r="E128" s="13">
        <v>44505</v>
      </c>
      <c r="F128" s="76" t="s">
        <v>554</v>
      </c>
      <c r="G128" s="13">
        <v>44505</v>
      </c>
      <c r="H128" s="77" t="s">
        <v>555</v>
      </c>
      <c r="I128" s="16">
        <v>79</v>
      </c>
      <c r="J128" s="16">
        <v>49</v>
      </c>
      <c r="K128" s="16">
        <v>25</v>
      </c>
      <c r="L128" s="16">
        <v>15</v>
      </c>
      <c r="M128" s="81">
        <v>24.193750000000001</v>
      </c>
      <c r="N128" s="95">
        <v>24.193750000000001</v>
      </c>
      <c r="O128" s="64">
        <v>2530</v>
      </c>
      <c r="P128" s="65">
        <f>Table224578910112345678910111213[[#This Row],[PEMBULATAN]]*O128</f>
        <v>61210.1875</v>
      </c>
    </row>
    <row r="129" spans="1:16" ht="26.25" customHeight="1" x14ac:dyDescent="0.2">
      <c r="A129" s="14"/>
      <c r="B129" s="14"/>
      <c r="C129" s="73" t="s">
        <v>1221</v>
      </c>
      <c r="D129" s="78" t="s">
        <v>86</v>
      </c>
      <c r="E129" s="13">
        <v>44505</v>
      </c>
      <c r="F129" s="76" t="s">
        <v>554</v>
      </c>
      <c r="G129" s="13">
        <v>44505</v>
      </c>
      <c r="H129" s="77" t="s">
        <v>555</v>
      </c>
      <c r="I129" s="16">
        <v>96</v>
      </c>
      <c r="J129" s="16">
        <v>50</v>
      </c>
      <c r="K129" s="16">
        <v>10</v>
      </c>
      <c r="L129" s="16">
        <v>14</v>
      </c>
      <c r="M129" s="81">
        <v>12</v>
      </c>
      <c r="N129" s="95">
        <v>14</v>
      </c>
      <c r="O129" s="64">
        <v>2530</v>
      </c>
      <c r="P129" s="65">
        <f>Table224578910112345678910111213[[#This Row],[PEMBULATAN]]*O129</f>
        <v>35420</v>
      </c>
    </row>
    <row r="130" spans="1:16" ht="26.25" customHeight="1" x14ac:dyDescent="0.2">
      <c r="A130" s="14"/>
      <c r="B130" s="14"/>
      <c r="C130" s="73" t="s">
        <v>1222</v>
      </c>
      <c r="D130" s="78" t="s">
        <v>86</v>
      </c>
      <c r="E130" s="13">
        <v>44505</v>
      </c>
      <c r="F130" s="76" t="s">
        <v>554</v>
      </c>
      <c r="G130" s="13">
        <v>44505</v>
      </c>
      <c r="H130" s="77" t="s">
        <v>555</v>
      </c>
      <c r="I130" s="16">
        <v>75</v>
      </c>
      <c r="J130" s="16">
        <v>32</v>
      </c>
      <c r="K130" s="16">
        <v>22</v>
      </c>
      <c r="L130" s="16">
        <v>5</v>
      </c>
      <c r="M130" s="81">
        <v>13.2</v>
      </c>
      <c r="N130" s="95">
        <v>13.2</v>
      </c>
      <c r="O130" s="64">
        <v>2530</v>
      </c>
      <c r="P130" s="65">
        <f>Table224578910112345678910111213[[#This Row],[PEMBULATAN]]*O130</f>
        <v>33396</v>
      </c>
    </row>
    <row r="131" spans="1:16" ht="26.25" customHeight="1" x14ac:dyDescent="0.2">
      <c r="A131" s="14"/>
      <c r="B131" s="14"/>
      <c r="C131" s="73" t="s">
        <v>1223</v>
      </c>
      <c r="D131" s="78" t="s">
        <v>86</v>
      </c>
      <c r="E131" s="13">
        <v>44505</v>
      </c>
      <c r="F131" s="76" t="s">
        <v>554</v>
      </c>
      <c r="G131" s="13">
        <v>44505</v>
      </c>
      <c r="H131" s="77" t="s">
        <v>555</v>
      </c>
      <c r="I131" s="16">
        <v>88</v>
      </c>
      <c r="J131" s="16">
        <v>62</v>
      </c>
      <c r="K131" s="16">
        <v>15</v>
      </c>
      <c r="L131" s="16">
        <v>9</v>
      </c>
      <c r="M131" s="81">
        <v>20.46</v>
      </c>
      <c r="N131" s="95">
        <v>21</v>
      </c>
      <c r="O131" s="64">
        <v>2530</v>
      </c>
      <c r="P131" s="65">
        <f>Table224578910112345678910111213[[#This Row],[PEMBULATAN]]*O131</f>
        <v>53130</v>
      </c>
    </row>
    <row r="132" spans="1:16" ht="26.25" customHeight="1" x14ac:dyDescent="0.2">
      <c r="A132" s="14"/>
      <c r="B132" s="14"/>
      <c r="C132" s="73" t="s">
        <v>1224</v>
      </c>
      <c r="D132" s="78" t="s">
        <v>86</v>
      </c>
      <c r="E132" s="13">
        <v>44505</v>
      </c>
      <c r="F132" s="76" t="s">
        <v>554</v>
      </c>
      <c r="G132" s="13">
        <v>44505</v>
      </c>
      <c r="H132" s="77" t="s">
        <v>555</v>
      </c>
      <c r="I132" s="16">
        <v>85</v>
      </c>
      <c r="J132" s="16">
        <v>58</v>
      </c>
      <c r="K132" s="16">
        <v>18</v>
      </c>
      <c r="L132" s="16">
        <v>7</v>
      </c>
      <c r="M132" s="81">
        <v>22.184999999999999</v>
      </c>
      <c r="N132" s="95">
        <v>22.184999999999999</v>
      </c>
      <c r="O132" s="64">
        <v>2530</v>
      </c>
      <c r="P132" s="65">
        <f>Table224578910112345678910111213[[#This Row],[PEMBULATAN]]*O132</f>
        <v>56128.049999999996</v>
      </c>
    </row>
    <row r="133" spans="1:16" ht="26.25" customHeight="1" x14ac:dyDescent="0.2">
      <c r="A133" s="14"/>
      <c r="B133" s="14"/>
      <c r="C133" s="73" t="s">
        <v>1225</v>
      </c>
      <c r="D133" s="78" t="s">
        <v>86</v>
      </c>
      <c r="E133" s="13">
        <v>44505</v>
      </c>
      <c r="F133" s="76" t="s">
        <v>554</v>
      </c>
      <c r="G133" s="13">
        <v>44505</v>
      </c>
      <c r="H133" s="77" t="s">
        <v>555</v>
      </c>
      <c r="I133" s="16">
        <v>45</v>
      </c>
      <c r="J133" s="16">
        <v>26</v>
      </c>
      <c r="K133" s="16">
        <v>7</v>
      </c>
      <c r="L133" s="16">
        <v>1</v>
      </c>
      <c r="M133" s="81">
        <v>2.0474999999999999</v>
      </c>
      <c r="N133" s="95">
        <v>2.0474999999999999</v>
      </c>
      <c r="O133" s="64">
        <v>2530</v>
      </c>
      <c r="P133" s="65">
        <f>Table224578910112345678910111213[[#This Row],[PEMBULATAN]]*O133</f>
        <v>5180.1749999999993</v>
      </c>
    </row>
    <row r="134" spans="1:16" ht="26.25" customHeight="1" x14ac:dyDescent="0.2">
      <c r="A134" s="14"/>
      <c r="B134" s="14"/>
      <c r="C134" s="73" t="s">
        <v>1226</v>
      </c>
      <c r="D134" s="78" t="s">
        <v>86</v>
      </c>
      <c r="E134" s="13">
        <v>44505</v>
      </c>
      <c r="F134" s="76" t="s">
        <v>554</v>
      </c>
      <c r="G134" s="13">
        <v>44505</v>
      </c>
      <c r="H134" s="77" t="s">
        <v>555</v>
      </c>
      <c r="I134" s="16">
        <v>66</v>
      </c>
      <c r="J134" s="16">
        <v>60</v>
      </c>
      <c r="K134" s="16">
        <v>17</v>
      </c>
      <c r="L134" s="16">
        <v>5</v>
      </c>
      <c r="M134" s="81">
        <v>16.829999999999998</v>
      </c>
      <c r="N134" s="95">
        <v>16.829999999999998</v>
      </c>
      <c r="O134" s="64">
        <v>2530</v>
      </c>
      <c r="P134" s="65">
        <f>Table224578910112345678910111213[[#This Row],[PEMBULATAN]]*O134</f>
        <v>42579.899999999994</v>
      </c>
    </row>
    <row r="135" spans="1:16" ht="26.25" customHeight="1" x14ac:dyDescent="0.2">
      <c r="A135" s="14"/>
      <c r="B135" s="14"/>
      <c r="C135" s="73" t="s">
        <v>1227</v>
      </c>
      <c r="D135" s="78" t="s">
        <v>86</v>
      </c>
      <c r="E135" s="13">
        <v>44505</v>
      </c>
      <c r="F135" s="76" t="s">
        <v>554</v>
      </c>
      <c r="G135" s="13">
        <v>44505</v>
      </c>
      <c r="H135" s="77" t="s">
        <v>555</v>
      </c>
      <c r="I135" s="16">
        <v>102</v>
      </c>
      <c r="J135" s="16">
        <v>6</v>
      </c>
      <c r="K135" s="16">
        <v>6</v>
      </c>
      <c r="L135" s="16">
        <v>1</v>
      </c>
      <c r="M135" s="81">
        <v>0.91800000000000004</v>
      </c>
      <c r="N135" s="95">
        <v>1</v>
      </c>
      <c r="O135" s="64">
        <v>2530</v>
      </c>
      <c r="P135" s="65">
        <f>Table224578910112345678910111213[[#This Row],[PEMBULATAN]]*O135</f>
        <v>2530</v>
      </c>
    </row>
    <row r="136" spans="1:16" ht="26.25" customHeight="1" x14ac:dyDescent="0.2">
      <c r="A136" s="14"/>
      <c r="B136" s="14"/>
      <c r="C136" s="73" t="s">
        <v>1228</v>
      </c>
      <c r="D136" s="78" t="s">
        <v>86</v>
      </c>
      <c r="E136" s="13">
        <v>44505</v>
      </c>
      <c r="F136" s="76" t="s">
        <v>554</v>
      </c>
      <c r="G136" s="13">
        <v>44505</v>
      </c>
      <c r="H136" s="77" t="s">
        <v>555</v>
      </c>
      <c r="I136" s="16">
        <v>74</v>
      </c>
      <c r="J136" s="16">
        <v>50</v>
      </c>
      <c r="K136" s="16">
        <v>25</v>
      </c>
      <c r="L136" s="16">
        <v>5</v>
      </c>
      <c r="M136" s="81">
        <v>23.125</v>
      </c>
      <c r="N136" s="95">
        <v>23.125</v>
      </c>
      <c r="O136" s="64">
        <v>2530</v>
      </c>
      <c r="P136" s="65">
        <f>Table224578910112345678910111213[[#This Row],[PEMBULATAN]]*O136</f>
        <v>58506.25</v>
      </c>
    </row>
    <row r="137" spans="1:16" ht="26.25" customHeight="1" x14ac:dyDescent="0.2">
      <c r="A137" s="14"/>
      <c r="B137" s="14"/>
      <c r="C137" s="73" t="s">
        <v>1229</v>
      </c>
      <c r="D137" s="78" t="s">
        <v>86</v>
      </c>
      <c r="E137" s="13">
        <v>44505</v>
      </c>
      <c r="F137" s="76" t="s">
        <v>554</v>
      </c>
      <c r="G137" s="13">
        <v>44505</v>
      </c>
      <c r="H137" s="77" t="s">
        <v>555</v>
      </c>
      <c r="I137" s="16">
        <v>93</v>
      </c>
      <c r="J137" s="16">
        <v>58</v>
      </c>
      <c r="K137" s="16">
        <v>26</v>
      </c>
      <c r="L137" s="16">
        <v>11</v>
      </c>
      <c r="M137" s="81">
        <v>35.061</v>
      </c>
      <c r="N137" s="95">
        <v>35.061</v>
      </c>
      <c r="O137" s="64">
        <v>2530</v>
      </c>
      <c r="P137" s="65">
        <f>Table224578910112345678910111213[[#This Row],[PEMBULATAN]]*O137</f>
        <v>88704.33</v>
      </c>
    </row>
    <row r="138" spans="1:16" ht="26.25" customHeight="1" x14ac:dyDescent="0.2">
      <c r="A138" s="14"/>
      <c r="B138" s="14"/>
      <c r="C138" s="73" t="s">
        <v>1230</v>
      </c>
      <c r="D138" s="78" t="s">
        <v>86</v>
      </c>
      <c r="E138" s="13">
        <v>44505</v>
      </c>
      <c r="F138" s="76" t="s">
        <v>554</v>
      </c>
      <c r="G138" s="13">
        <v>44505</v>
      </c>
      <c r="H138" s="77" t="s">
        <v>555</v>
      </c>
      <c r="I138" s="16">
        <v>100</v>
      </c>
      <c r="J138" s="16">
        <v>53</v>
      </c>
      <c r="K138" s="16">
        <v>40</v>
      </c>
      <c r="L138" s="16">
        <v>18</v>
      </c>
      <c r="M138" s="81">
        <v>53</v>
      </c>
      <c r="N138" s="95">
        <v>53</v>
      </c>
      <c r="O138" s="64">
        <v>2530</v>
      </c>
      <c r="P138" s="65">
        <f>Table224578910112345678910111213[[#This Row],[PEMBULATAN]]*O138</f>
        <v>134090</v>
      </c>
    </row>
    <row r="139" spans="1:16" ht="26.25" customHeight="1" x14ac:dyDescent="0.2">
      <c r="A139" s="14"/>
      <c r="B139" s="14"/>
      <c r="C139" s="73" t="s">
        <v>1231</v>
      </c>
      <c r="D139" s="78" t="s">
        <v>86</v>
      </c>
      <c r="E139" s="13">
        <v>44505</v>
      </c>
      <c r="F139" s="76" t="s">
        <v>554</v>
      </c>
      <c r="G139" s="13">
        <v>44505</v>
      </c>
      <c r="H139" s="77" t="s">
        <v>555</v>
      </c>
      <c r="I139" s="16">
        <v>33</v>
      </c>
      <c r="J139" s="16">
        <v>30</v>
      </c>
      <c r="K139" s="16">
        <v>22</v>
      </c>
      <c r="L139" s="16">
        <v>1</v>
      </c>
      <c r="M139" s="81">
        <v>5.4450000000000003</v>
      </c>
      <c r="N139" s="95">
        <v>6</v>
      </c>
      <c r="O139" s="64">
        <v>2530</v>
      </c>
      <c r="P139" s="65">
        <f>Table224578910112345678910111213[[#This Row],[PEMBULATAN]]*O139</f>
        <v>15180</v>
      </c>
    </row>
    <row r="140" spans="1:16" ht="26.25" customHeight="1" x14ac:dyDescent="0.2">
      <c r="A140" s="14"/>
      <c r="B140" s="14"/>
      <c r="C140" s="73" t="s">
        <v>1232</v>
      </c>
      <c r="D140" s="78" t="s">
        <v>86</v>
      </c>
      <c r="E140" s="13">
        <v>44505</v>
      </c>
      <c r="F140" s="76" t="s">
        <v>554</v>
      </c>
      <c r="G140" s="13">
        <v>44505</v>
      </c>
      <c r="H140" s="77" t="s">
        <v>555</v>
      </c>
      <c r="I140" s="16">
        <v>65</v>
      </c>
      <c r="J140" s="16">
        <v>45</v>
      </c>
      <c r="K140" s="16">
        <v>18</v>
      </c>
      <c r="L140" s="16">
        <v>2</v>
      </c>
      <c r="M140" s="81">
        <v>13.1625</v>
      </c>
      <c r="N140" s="95">
        <v>13.1625</v>
      </c>
      <c r="O140" s="64">
        <v>2530</v>
      </c>
      <c r="P140" s="65">
        <f>Table224578910112345678910111213[[#This Row],[PEMBULATAN]]*O140</f>
        <v>33301.125</v>
      </c>
    </row>
    <row r="141" spans="1:16" ht="26.25" customHeight="1" x14ac:dyDescent="0.2">
      <c r="A141" s="14"/>
      <c r="B141" s="14"/>
      <c r="C141" s="73" t="s">
        <v>1233</v>
      </c>
      <c r="D141" s="78" t="s">
        <v>86</v>
      </c>
      <c r="E141" s="13">
        <v>44505</v>
      </c>
      <c r="F141" s="76" t="s">
        <v>554</v>
      </c>
      <c r="G141" s="13">
        <v>44505</v>
      </c>
      <c r="H141" s="77" t="s">
        <v>555</v>
      </c>
      <c r="I141" s="16">
        <v>92</v>
      </c>
      <c r="J141" s="16">
        <v>58</v>
      </c>
      <c r="K141" s="16">
        <v>28</v>
      </c>
      <c r="L141" s="16">
        <v>15</v>
      </c>
      <c r="M141" s="81">
        <v>37.351999999999997</v>
      </c>
      <c r="N141" s="95">
        <v>38</v>
      </c>
      <c r="O141" s="64">
        <v>2530</v>
      </c>
      <c r="P141" s="65">
        <f>Table224578910112345678910111213[[#This Row],[PEMBULATAN]]*O141</f>
        <v>96140</v>
      </c>
    </row>
    <row r="142" spans="1:16" ht="26.25" customHeight="1" x14ac:dyDescent="0.2">
      <c r="A142" s="14"/>
      <c r="B142" s="14"/>
      <c r="C142" s="73" t="s">
        <v>1234</v>
      </c>
      <c r="D142" s="78" t="s">
        <v>86</v>
      </c>
      <c r="E142" s="13">
        <v>44505</v>
      </c>
      <c r="F142" s="76" t="s">
        <v>554</v>
      </c>
      <c r="G142" s="13">
        <v>44505</v>
      </c>
      <c r="H142" s="77" t="s">
        <v>555</v>
      </c>
      <c r="I142" s="16">
        <v>127</v>
      </c>
      <c r="J142" s="16">
        <v>80</v>
      </c>
      <c r="K142" s="16">
        <v>46</v>
      </c>
      <c r="L142" s="16">
        <v>8</v>
      </c>
      <c r="M142" s="81">
        <v>116.84</v>
      </c>
      <c r="N142" s="95">
        <v>116.84</v>
      </c>
      <c r="O142" s="64">
        <v>2530</v>
      </c>
      <c r="P142" s="65">
        <f>Table224578910112345678910111213[[#This Row],[PEMBULATAN]]*O142</f>
        <v>295605.2</v>
      </c>
    </row>
    <row r="143" spans="1:16" ht="26.25" customHeight="1" x14ac:dyDescent="0.2">
      <c r="A143" s="14"/>
      <c r="B143" s="14"/>
      <c r="C143" s="73" t="s">
        <v>1235</v>
      </c>
      <c r="D143" s="78" t="s">
        <v>86</v>
      </c>
      <c r="E143" s="13">
        <v>44505</v>
      </c>
      <c r="F143" s="76" t="s">
        <v>554</v>
      </c>
      <c r="G143" s="13">
        <v>44505</v>
      </c>
      <c r="H143" s="77" t="s">
        <v>555</v>
      </c>
      <c r="I143" s="16">
        <v>95</v>
      </c>
      <c r="J143" s="16">
        <v>56</v>
      </c>
      <c r="K143" s="16">
        <v>22</v>
      </c>
      <c r="L143" s="16">
        <v>8</v>
      </c>
      <c r="M143" s="81">
        <v>29.26</v>
      </c>
      <c r="N143" s="95">
        <v>29.26</v>
      </c>
      <c r="O143" s="64">
        <v>2530</v>
      </c>
      <c r="P143" s="65">
        <f>Table224578910112345678910111213[[#This Row],[PEMBULATAN]]*O143</f>
        <v>74027.8</v>
      </c>
    </row>
    <row r="144" spans="1:16" ht="26.25" customHeight="1" x14ac:dyDescent="0.2">
      <c r="A144" s="14"/>
      <c r="B144" s="14"/>
      <c r="C144" s="73" t="s">
        <v>1236</v>
      </c>
      <c r="D144" s="78" t="s">
        <v>86</v>
      </c>
      <c r="E144" s="13">
        <v>44505</v>
      </c>
      <c r="F144" s="76" t="s">
        <v>554</v>
      </c>
      <c r="G144" s="13">
        <v>44505</v>
      </c>
      <c r="H144" s="77" t="s">
        <v>555</v>
      </c>
      <c r="I144" s="16">
        <v>82</v>
      </c>
      <c r="J144" s="16">
        <v>55</v>
      </c>
      <c r="K144" s="16">
        <v>28</v>
      </c>
      <c r="L144" s="16">
        <v>8</v>
      </c>
      <c r="M144" s="81">
        <v>31.57</v>
      </c>
      <c r="N144" s="95">
        <v>31.57</v>
      </c>
      <c r="O144" s="64">
        <v>2530</v>
      </c>
      <c r="P144" s="65">
        <f>Table224578910112345678910111213[[#This Row],[PEMBULATAN]]*O144</f>
        <v>79872.100000000006</v>
      </c>
    </row>
    <row r="145" spans="1:16" ht="26.25" customHeight="1" x14ac:dyDescent="0.2">
      <c r="A145" s="14"/>
      <c r="B145" s="14"/>
      <c r="C145" s="73" t="s">
        <v>1237</v>
      </c>
      <c r="D145" s="78" t="s">
        <v>86</v>
      </c>
      <c r="E145" s="13">
        <v>44505</v>
      </c>
      <c r="F145" s="76" t="s">
        <v>554</v>
      </c>
      <c r="G145" s="13">
        <v>44505</v>
      </c>
      <c r="H145" s="77" t="s">
        <v>555</v>
      </c>
      <c r="I145" s="16">
        <v>66</v>
      </c>
      <c r="J145" s="16">
        <v>33</v>
      </c>
      <c r="K145" s="16">
        <v>23</v>
      </c>
      <c r="L145" s="16">
        <v>20</v>
      </c>
      <c r="M145" s="81">
        <v>12.5235</v>
      </c>
      <c r="N145" s="95">
        <v>20</v>
      </c>
      <c r="O145" s="64">
        <v>2530</v>
      </c>
      <c r="P145" s="65">
        <f>Table224578910112345678910111213[[#This Row],[PEMBULATAN]]*O145</f>
        <v>50600</v>
      </c>
    </row>
    <row r="146" spans="1:16" ht="26.25" customHeight="1" x14ac:dyDescent="0.2">
      <c r="A146" s="14"/>
      <c r="B146" s="14"/>
      <c r="C146" s="73" t="s">
        <v>1238</v>
      </c>
      <c r="D146" s="78" t="s">
        <v>86</v>
      </c>
      <c r="E146" s="13">
        <v>44505</v>
      </c>
      <c r="F146" s="76" t="s">
        <v>554</v>
      </c>
      <c r="G146" s="13">
        <v>44505</v>
      </c>
      <c r="H146" s="77" t="s">
        <v>555</v>
      </c>
      <c r="I146" s="16">
        <v>48</v>
      </c>
      <c r="J146" s="16">
        <v>48</v>
      </c>
      <c r="K146" s="16">
        <v>13</v>
      </c>
      <c r="L146" s="16">
        <v>6</v>
      </c>
      <c r="M146" s="81">
        <v>7.4880000000000004</v>
      </c>
      <c r="N146" s="95">
        <v>8</v>
      </c>
      <c r="O146" s="64">
        <v>2530</v>
      </c>
      <c r="P146" s="65">
        <f>Table224578910112345678910111213[[#This Row],[PEMBULATAN]]*O146</f>
        <v>20240</v>
      </c>
    </row>
    <row r="147" spans="1:16" ht="26.25" customHeight="1" x14ac:dyDescent="0.2">
      <c r="A147" s="14"/>
      <c r="B147" s="14"/>
      <c r="C147" s="73" t="s">
        <v>1239</v>
      </c>
      <c r="D147" s="78" t="s">
        <v>86</v>
      </c>
      <c r="E147" s="13">
        <v>44505</v>
      </c>
      <c r="F147" s="76" t="s">
        <v>554</v>
      </c>
      <c r="G147" s="13">
        <v>44505</v>
      </c>
      <c r="H147" s="77" t="s">
        <v>555</v>
      </c>
      <c r="I147" s="16">
        <v>130</v>
      </c>
      <c r="J147" s="16">
        <v>20</v>
      </c>
      <c r="K147" s="16">
        <v>14</v>
      </c>
      <c r="L147" s="16">
        <v>5</v>
      </c>
      <c r="M147" s="81">
        <v>9.1</v>
      </c>
      <c r="N147" s="95">
        <v>9.1</v>
      </c>
      <c r="O147" s="64">
        <v>2530</v>
      </c>
      <c r="P147" s="65">
        <f>Table224578910112345678910111213[[#This Row],[PEMBULATAN]]*O147</f>
        <v>23023</v>
      </c>
    </row>
    <row r="148" spans="1:16" ht="26.25" customHeight="1" x14ac:dyDescent="0.2">
      <c r="A148" s="14"/>
      <c r="B148" s="14"/>
      <c r="C148" s="73" t="s">
        <v>1240</v>
      </c>
      <c r="D148" s="78" t="s">
        <v>86</v>
      </c>
      <c r="E148" s="13">
        <v>44505</v>
      </c>
      <c r="F148" s="76" t="s">
        <v>554</v>
      </c>
      <c r="G148" s="13">
        <v>44505</v>
      </c>
      <c r="H148" s="77" t="s">
        <v>555</v>
      </c>
      <c r="I148" s="16">
        <v>76</v>
      </c>
      <c r="J148" s="16">
        <v>55</v>
      </c>
      <c r="K148" s="16">
        <v>27</v>
      </c>
      <c r="L148" s="16">
        <v>8</v>
      </c>
      <c r="M148" s="81">
        <v>28.215</v>
      </c>
      <c r="N148" s="95">
        <v>28.215</v>
      </c>
      <c r="O148" s="64">
        <v>2530</v>
      </c>
      <c r="P148" s="65">
        <f>Table224578910112345678910111213[[#This Row],[PEMBULATAN]]*O148</f>
        <v>71383.95</v>
      </c>
    </row>
    <row r="149" spans="1:16" ht="26.25" customHeight="1" x14ac:dyDescent="0.2">
      <c r="A149" s="14"/>
      <c r="B149" s="14"/>
      <c r="C149" s="73" t="s">
        <v>1241</v>
      </c>
      <c r="D149" s="78" t="s">
        <v>86</v>
      </c>
      <c r="E149" s="13">
        <v>44505</v>
      </c>
      <c r="F149" s="76" t="s">
        <v>554</v>
      </c>
      <c r="G149" s="13">
        <v>44505</v>
      </c>
      <c r="H149" s="77" t="s">
        <v>555</v>
      </c>
      <c r="I149" s="16">
        <v>80</v>
      </c>
      <c r="J149" s="16">
        <v>62</v>
      </c>
      <c r="K149" s="16">
        <v>37</v>
      </c>
      <c r="L149" s="16">
        <v>20</v>
      </c>
      <c r="M149" s="81">
        <v>45.88</v>
      </c>
      <c r="N149" s="95">
        <v>45.88</v>
      </c>
      <c r="O149" s="64">
        <v>2530</v>
      </c>
      <c r="P149" s="65">
        <f>Table224578910112345678910111213[[#This Row],[PEMBULATAN]]*O149</f>
        <v>116076.40000000001</v>
      </c>
    </row>
    <row r="150" spans="1:16" ht="26.25" customHeight="1" x14ac:dyDescent="0.2">
      <c r="A150" s="14"/>
      <c r="B150" s="14"/>
      <c r="C150" s="73" t="s">
        <v>1242</v>
      </c>
      <c r="D150" s="78" t="s">
        <v>86</v>
      </c>
      <c r="E150" s="13">
        <v>44505</v>
      </c>
      <c r="F150" s="76" t="s">
        <v>554</v>
      </c>
      <c r="G150" s="13">
        <v>44505</v>
      </c>
      <c r="H150" s="77" t="s">
        <v>555</v>
      </c>
      <c r="I150" s="16">
        <v>105</v>
      </c>
      <c r="J150" s="16">
        <v>13</v>
      </c>
      <c r="K150" s="16">
        <v>13</v>
      </c>
      <c r="L150" s="16">
        <v>3</v>
      </c>
      <c r="M150" s="81">
        <v>4.4362500000000002</v>
      </c>
      <c r="N150" s="95">
        <v>5</v>
      </c>
      <c r="O150" s="64">
        <v>2530</v>
      </c>
      <c r="P150" s="65">
        <f>Table224578910112345678910111213[[#This Row],[PEMBULATAN]]*O150</f>
        <v>12650</v>
      </c>
    </row>
    <row r="151" spans="1:16" ht="26.25" customHeight="1" x14ac:dyDescent="0.2">
      <c r="A151" s="14"/>
      <c r="B151" s="14"/>
      <c r="C151" s="73" t="s">
        <v>1243</v>
      </c>
      <c r="D151" s="78" t="s">
        <v>86</v>
      </c>
      <c r="E151" s="13">
        <v>44505</v>
      </c>
      <c r="F151" s="76" t="s">
        <v>554</v>
      </c>
      <c r="G151" s="13">
        <v>44505</v>
      </c>
      <c r="H151" s="77" t="s">
        <v>555</v>
      </c>
      <c r="I151" s="16">
        <v>77</v>
      </c>
      <c r="J151" s="16">
        <v>66</v>
      </c>
      <c r="K151" s="16">
        <v>27</v>
      </c>
      <c r="L151" s="16">
        <v>11</v>
      </c>
      <c r="M151" s="81">
        <v>34.3035</v>
      </c>
      <c r="N151" s="95">
        <v>35</v>
      </c>
      <c r="O151" s="64">
        <v>2530</v>
      </c>
      <c r="P151" s="65">
        <f>Table224578910112345678910111213[[#This Row],[PEMBULATAN]]*O151</f>
        <v>88550</v>
      </c>
    </row>
    <row r="152" spans="1:16" ht="26.25" customHeight="1" x14ac:dyDescent="0.2">
      <c r="A152" s="14"/>
      <c r="B152" s="14"/>
      <c r="C152" s="73" t="s">
        <v>1244</v>
      </c>
      <c r="D152" s="78" t="s">
        <v>86</v>
      </c>
      <c r="E152" s="13">
        <v>44505</v>
      </c>
      <c r="F152" s="76" t="s">
        <v>554</v>
      </c>
      <c r="G152" s="13">
        <v>44505</v>
      </c>
      <c r="H152" s="77" t="s">
        <v>555</v>
      </c>
      <c r="I152" s="16">
        <v>95</v>
      </c>
      <c r="J152" s="16">
        <v>16</v>
      </c>
      <c r="K152" s="16">
        <v>12</v>
      </c>
      <c r="L152" s="16">
        <v>20</v>
      </c>
      <c r="M152" s="81">
        <v>4.5599999999999996</v>
      </c>
      <c r="N152" s="95">
        <v>20</v>
      </c>
      <c r="O152" s="64">
        <v>2530</v>
      </c>
      <c r="P152" s="65">
        <f>Table224578910112345678910111213[[#This Row],[PEMBULATAN]]*O152</f>
        <v>50600</v>
      </c>
    </row>
    <row r="153" spans="1:16" ht="26.25" customHeight="1" x14ac:dyDescent="0.2">
      <c r="A153" s="14"/>
      <c r="B153" s="14"/>
      <c r="C153" s="73" t="s">
        <v>1245</v>
      </c>
      <c r="D153" s="78" t="s">
        <v>86</v>
      </c>
      <c r="E153" s="13">
        <v>44505</v>
      </c>
      <c r="F153" s="76" t="s">
        <v>554</v>
      </c>
      <c r="G153" s="13">
        <v>44505</v>
      </c>
      <c r="H153" s="77" t="s">
        <v>555</v>
      </c>
      <c r="I153" s="16">
        <v>68</v>
      </c>
      <c r="J153" s="16">
        <v>58</v>
      </c>
      <c r="K153" s="16">
        <v>30</v>
      </c>
      <c r="L153" s="16">
        <v>6</v>
      </c>
      <c r="M153" s="81">
        <v>29.58</v>
      </c>
      <c r="N153" s="95">
        <v>29.58</v>
      </c>
      <c r="O153" s="64">
        <v>2530</v>
      </c>
      <c r="P153" s="65">
        <f>Table224578910112345678910111213[[#This Row],[PEMBULATAN]]*O153</f>
        <v>74837.399999999994</v>
      </c>
    </row>
    <row r="154" spans="1:16" ht="26.25" customHeight="1" x14ac:dyDescent="0.2">
      <c r="A154" s="14"/>
      <c r="B154" s="14"/>
      <c r="C154" s="73" t="s">
        <v>1246</v>
      </c>
      <c r="D154" s="78" t="s">
        <v>86</v>
      </c>
      <c r="E154" s="13">
        <v>44505</v>
      </c>
      <c r="F154" s="76" t="s">
        <v>554</v>
      </c>
      <c r="G154" s="13">
        <v>44505</v>
      </c>
      <c r="H154" s="77" t="s">
        <v>555</v>
      </c>
      <c r="I154" s="16">
        <v>77</v>
      </c>
      <c r="J154" s="16">
        <v>66</v>
      </c>
      <c r="K154" s="16">
        <v>32</v>
      </c>
      <c r="L154" s="16">
        <v>5</v>
      </c>
      <c r="M154" s="81">
        <v>40.655999999999999</v>
      </c>
      <c r="N154" s="95">
        <v>40.655999999999999</v>
      </c>
      <c r="O154" s="64">
        <v>2530</v>
      </c>
      <c r="P154" s="65">
        <f>Table224578910112345678910111213[[#This Row],[PEMBULATAN]]*O154</f>
        <v>102859.68</v>
      </c>
    </row>
    <row r="155" spans="1:16" ht="26.25" customHeight="1" x14ac:dyDescent="0.2">
      <c r="A155" s="14"/>
      <c r="B155" s="14"/>
      <c r="C155" s="73" t="s">
        <v>1247</v>
      </c>
      <c r="D155" s="78" t="s">
        <v>86</v>
      </c>
      <c r="E155" s="13">
        <v>44505</v>
      </c>
      <c r="F155" s="76" t="s">
        <v>554</v>
      </c>
      <c r="G155" s="13">
        <v>44505</v>
      </c>
      <c r="H155" s="77" t="s">
        <v>555</v>
      </c>
      <c r="I155" s="16">
        <v>80</v>
      </c>
      <c r="J155" s="16">
        <v>61</v>
      </c>
      <c r="K155" s="16">
        <v>29</v>
      </c>
      <c r="L155" s="16">
        <v>7</v>
      </c>
      <c r="M155" s="81">
        <v>35.380000000000003</v>
      </c>
      <c r="N155" s="95">
        <v>36</v>
      </c>
      <c r="O155" s="64">
        <v>2530</v>
      </c>
      <c r="P155" s="65">
        <f>Table224578910112345678910111213[[#This Row],[PEMBULATAN]]*O155</f>
        <v>91080</v>
      </c>
    </row>
    <row r="156" spans="1:16" ht="26.25" customHeight="1" x14ac:dyDescent="0.2">
      <c r="A156" s="14"/>
      <c r="B156" s="14"/>
      <c r="C156" s="73" t="s">
        <v>1248</v>
      </c>
      <c r="D156" s="78" t="s">
        <v>86</v>
      </c>
      <c r="E156" s="13">
        <v>44505</v>
      </c>
      <c r="F156" s="76" t="s">
        <v>554</v>
      </c>
      <c r="G156" s="13">
        <v>44505</v>
      </c>
      <c r="H156" s="77" t="s">
        <v>555</v>
      </c>
      <c r="I156" s="16">
        <v>45</v>
      </c>
      <c r="J156" s="16">
        <v>35</v>
      </c>
      <c r="K156" s="16">
        <v>25</v>
      </c>
      <c r="L156" s="16">
        <v>7</v>
      </c>
      <c r="M156" s="81">
        <v>9.84375</v>
      </c>
      <c r="N156" s="95">
        <v>9.84375</v>
      </c>
      <c r="O156" s="64">
        <v>2530</v>
      </c>
      <c r="P156" s="65">
        <f>Table224578910112345678910111213[[#This Row],[PEMBULATAN]]*O156</f>
        <v>24904.6875</v>
      </c>
    </row>
    <row r="157" spans="1:16" ht="26.25" customHeight="1" x14ac:dyDescent="0.2">
      <c r="A157" s="14"/>
      <c r="B157" s="14"/>
      <c r="C157" s="73" t="s">
        <v>1249</v>
      </c>
      <c r="D157" s="78" t="s">
        <v>86</v>
      </c>
      <c r="E157" s="13">
        <v>44505</v>
      </c>
      <c r="F157" s="76" t="s">
        <v>554</v>
      </c>
      <c r="G157" s="13">
        <v>44505</v>
      </c>
      <c r="H157" s="77" t="s">
        <v>555</v>
      </c>
      <c r="I157" s="16">
        <v>82</v>
      </c>
      <c r="J157" s="16">
        <v>60</v>
      </c>
      <c r="K157" s="16">
        <v>37</v>
      </c>
      <c r="L157" s="16">
        <v>25</v>
      </c>
      <c r="M157" s="81">
        <v>45.51</v>
      </c>
      <c r="N157" s="95">
        <v>45.51</v>
      </c>
      <c r="O157" s="64">
        <v>2530</v>
      </c>
      <c r="P157" s="65">
        <f>Table224578910112345678910111213[[#This Row],[PEMBULATAN]]*O157</f>
        <v>115140.29999999999</v>
      </c>
    </row>
    <row r="158" spans="1:16" ht="26.25" customHeight="1" x14ac:dyDescent="0.2">
      <c r="A158" s="14"/>
      <c r="B158" s="14"/>
      <c r="C158" s="73" t="s">
        <v>1250</v>
      </c>
      <c r="D158" s="78" t="s">
        <v>86</v>
      </c>
      <c r="E158" s="13">
        <v>44505</v>
      </c>
      <c r="F158" s="76" t="s">
        <v>554</v>
      </c>
      <c r="G158" s="13">
        <v>44505</v>
      </c>
      <c r="H158" s="77" t="s">
        <v>555</v>
      </c>
      <c r="I158" s="16">
        <v>125</v>
      </c>
      <c r="J158" s="16">
        <v>52</v>
      </c>
      <c r="K158" s="16">
        <v>32</v>
      </c>
      <c r="L158" s="16">
        <v>42</v>
      </c>
      <c r="M158" s="81">
        <v>52</v>
      </c>
      <c r="N158" s="95">
        <v>52</v>
      </c>
      <c r="O158" s="64">
        <v>2530</v>
      </c>
      <c r="P158" s="65">
        <f>Table224578910112345678910111213[[#This Row],[PEMBULATAN]]*O158</f>
        <v>131560</v>
      </c>
    </row>
    <row r="159" spans="1:16" ht="26.25" customHeight="1" x14ac:dyDescent="0.2">
      <c r="A159" s="14"/>
      <c r="B159" s="14"/>
      <c r="C159" s="73" t="s">
        <v>1251</v>
      </c>
      <c r="D159" s="78" t="s">
        <v>86</v>
      </c>
      <c r="E159" s="13">
        <v>44505</v>
      </c>
      <c r="F159" s="76" t="s">
        <v>554</v>
      </c>
      <c r="G159" s="13">
        <v>44505</v>
      </c>
      <c r="H159" s="77" t="s">
        <v>555</v>
      </c>
      <c r="I159" s="16">
        <v>103</v>
      </c>
      <c r="J159" s="16">
        <v>48</v>
      </c>
      <c r="K159" s="16">
        <v>30</v>
      </c>
      <c r="L159" s="16">
        <v>14</v>
      </c>
      <c r="M159" s="81">
        <v>37.08</v>
      </c>
      <c r="N159" s="95">
        <v>37.08</v>
      </c>
      <c r="O159" s="64">
        <v>2530</v>
      </c>
      <c r="P159" s="65">
        <f>Table224578910112345678910111213[[#This Row],[PEMBULATAN]]*O159</f>
        <v>93812.4</v>
      </c>
    </row>
    <row r="160" spans="1:16" ht="26.25" customHeight="1" x14ac:dyDescent="0.2">
      <c r="A160" s="14"/>
      <c r="B160" s="14"/>
      <c r="C160" s="73" t="s">
        <v>1252</v>
      </c>
      <c r="D160" s="78" t="s">
        <v>86</v>
      </c>
      <c r="E160" s="13">
        <v>44505</v>
      </c>
      <c r="F160" s="76" t="s">
        <v>554</v>
      </c>
      <c r="G160" s="13">
        <v>44505</v>
      </c>
      <c r="H160" s="77" t="s">
        <v>555</v>
      </c>
      <c r="I160" s="16">
        <v>33</v>
      </c>
      <c r="J160" s="16">
        <v>20</v>
      </c>
      <c r="K160" s="16">
        <v>14</v>
      </c>
      <c r="L160" s="16">
        <v>16</v>
      </c>
      <c r="M160" s="81">
        <v>2.31</v>
      </c>
      <c r="N160" s="95">
        <v>16</v>
      </c>
      <c r="O160" s="64">
        <v>2530</v>
      </c>
      <c r="P160" s="65">
        <f>Table224578910112345678910111213[[#This Row],[PEMBULATAN]]*O160</f>
        <v>40480</v>
      </c>
    </row>
    <row r="161" spans="1:16" ht="26.25" customHeight="1" x14ac:dyDescent="0.2">
      <c r="A161" s="14"/>
      <c r="B161" s="14"/>
      <c r="C161" s="73" t="s">
        <v>1253</v>
      </c>
      <c r="D161" s="78" t="s">
        <v>86</v>
      </c>
      <c r="E161" s="13">
        <v>44505</v>
      </c>
      <c r="F161" s="76" t="s">
        <v>554</v>
      </c>
      <c r="G161" s="13">
        <v>44505</v>
      </c>
      <c r="H161" s="77" t="s">
        <v>555</v>
      </c>
      <c r="I161" s="16">
        <v>63</v>
      </c>
      <c r="J161" s="16">
        <v>37</v>
      </c>
      <c r="K161" s="16">
        <v>37</v>
      </c>
      <c r="L161" s="16">
        <v>7</v>
      </c>
      <c r="M161" s="81">
        <v>21.56175</v>
      </c>
      <c r="N161" s="95">
        <v>21.56175</v>
      </c>
      <c r="O161" s="64">
        <v>2530</v>
      </c>
      <c r="P161" s="65">
        <f>Table224578910112345678910111213[[#This Row],[PEMBULATAN]]*O161</f>
        <v>54551.227500000001</v>
      </c>
    </row>
    <row r="162" spans="1:16" ht="26.25" customHeight="1" x14ac:dyDescent="0.2">
      <c r="A162" s="14"/>
      <c r="B162" s="14"/>
      <c r="C162" s="73" t="s">
        <v>1254</v>
      </c>
      <c r="D162" s="78" t="s">
        <v>86</v>
      </c>
      <c r="E162" s="13">
        <v>44505</v>
      </c>
      <c r="F162" s="76" t="s">
        <v>554</v>
      </c>
      <c r="G162" s="13">
        <v>44505</v>
      </c>
      <c r="H162" s="77" t="s">
        <v>555</v>
      </c>
      <c r="I162" s="16">
        <v>70</v>
      </c>
      <c r="J162" s="16">
        <v>45</v>
      </c>
      <c r="K162" s="16">
        <v>52</v>
      </c>
      <c r="L162" s="16">
        <v>1</v>
      </c>
      <c r="M162" s="81">
        <v>40.950000000000003</v>
      </c>
      <c r="N162" s="95">
        <v>40.950000000000003</v>
      </c>
      <c r="O162" s="64">
        <v>2530</v>
      </c>
      <c r="P162" s="65">
        <f>Table224578910112345678910111213[[#This Row],[PEMBULATAN]]*O162</f>
        <v>103603.5</v>
      </c>
    </row>
    <row r="163" spans="1:16" ht="26.25" customHeight="1" x14ac:dyDescent="0.2">
      <c r="A163" s="14"/>
      <c r="B163" s="14"/>
      <c r="C163" s="73" t="s">
        <v>1255</v>
      </c>
      <c r="D163" s="78" t="s">
        <v>86</v>
      </c>
      <c r="E163" s="13">
        <v>44505</v>
      </c>
      <c r="F163" s="76" t="s">
        <v>554</v>
      </c>
      <c r="G163" s="13">
        <v>44505</v>
      </c>
      <c r="H163" s="77" t="s">
        <v>555</v>
      </c>
      <c r="I163" s="16">
        <v>140</v>
      </c>
      <c r="J163" s="16">
        <v>15</v>
      </c>
      <c r="K163" s="16">
        <v>15</v>
      </c>
      <c r="L163" s="16">
        <v>8</v>
      </c>
      <c r="M163" s="81">
        <v>7.875</v>
      </c>
      <c r="N163" s="95">
        <v>8</v>
      </c>
      <c r="O163" s="64">
        <v>2530</v>
      </c>
      <c r="P163" s="65">
        <f>Table224578910112345678910111213[[#This Row],[PEMBULATAN]]*O163</f>
        <v>20240</v>
      </c>
    </row>
    <row r="164" spans="1:16" ht="26.25" customHeight="1" x14ac:dyDescent="0.2">
      <c r="A164" s="14"/>
      <c r="B164" s="14"/>
      <c r="C164" s="73" t="s">
        <v>1256</v>
      </c>
      <c r="D164" s="78" t="s">
        <v>86</v>
      </c>
      <c r="E164" s="13">
        <v>44505</v>
      </c>
      <c r="F164" s="76" t="s">
        <v>554</v>
      </c>
      <c r="G164" s="13">
        <v>44505</v>
      </c>
      <c r="H164" s="77" t="s">
        <v>555</v>
      </c>
      <c r="I164" s="16">
        <v>90</v>
      </c>
      <c r="J164" s="16">
        <v>50</v>
      </c>
      <c r="K164" s="16">
        <v>39</v>
      </c>
      <c r="L164" s="16">
        <v>21</v>
      </c>
      <c r="M164" s="81">
        <v>43.875</v>
      </c>
      <c r="N164" s="95">
        <v>43.875</v>
      </c>
      <c r="O164" s="64">
        <v>2530</v>
      </c>
      <c r="P164" s="65">
        <f>Table224578910112345678910111213[[#This Row],[PEMBULATAN]]*O164</f>
        <v>111003.75</v>
      </c>
    </row>
    <row r="165" spans="1:16" ht="26.25" customHeight="1" x14ac:dyDescent="0.2">
      <c r="A165" s="14"/>
      <c r="B165" s="14"/>
      <c r="C165" s="73" t="s">
        <v>1257</v>
      </c>
      <c r="D165" s="78" t="s">
        <v>86</v>
      </c>
      <c r="E165" s="13">
        <v>44505</v>
      </c>
      <c r="F165" s="76" t="s">
        <v>554</v>
      </c>
      <c r="G165" s="13">
        <v>44505</v>
      </c>
      <c r="H165" s="77" t="s">
        <v>555</v>
      </c>
      <c r="I165" s="16">
        <v>60</v>
      </c>
      <c r="J165" s="16">
        <v>40</v>
      </c>
      <c r="K165" s="16">
        <v>22</v>
      </c>
      <c r="L165" s="16">
        <v>11</v>
      </c>
      <c r="M165" s="81">
        <v>13.2</v>
      </c>
      <c r="N165" s="95">
        <v>13.2</v>
      </c>
      <c r="O165" s="64">
        <v>2530</v>
      </c>
      <c r="P165" s="65">
        <f>Table224578910112345678910111213[[#This Row],[PEMBULATAN]]*O165</f>
        <v>33396</v>
      </c>
    </row>
    <row r="166" spans="1:16" ht="26.25" customHeight="1" x14ac:dyDescent="0.2">
      <c r="A166" s="14"/>
      <c r="B166" s="119"/>
      <c r="C166" s="73" t="s">
        <v>1258</v>
      </c>
      <c r="D166" s="78" t="s">
        <v>86</v>
      </c>
      <c r="E166" s="13">
        <v>44505</v>
      </c>
      <c r="F166" s="76" t="s">
        <v>554</v>
      </c>
      <c r="G166" s="13">
        <v>44505</v>
      </c>
      <c r="H166" s="77" t="s">
        <v>555</v>
      </c>
      <c r="I166" s="16">
        <v>83</v>
      </c>
      <c r="J166" s="16">
        <v>25</v>
      </c>
      <c r="K166" s="16">
        <v>10</v>
      </c>
      <c r="L166" s="16">
        <v>10</v>
      </c>
      <c r="M166" s="81">
        <v>5.1875</v>
      </c>
      <c r="N166" s="95">
        <v>10</v>
      </c>
      <c r="O166" s="64">
        <v>2530</v>
      </c>
      <c r="P166" s="65">
        <f>Table224578910112345678910111213[[#This Row],[PEMBULATAN]]*O166</f>
        <v>25300</v>
      </c>
    </row>
    <row r="167" spans="1:16" ht="26.25" customHeight="1" x14ac:dyDescent="0.2">
      <c r="A167" s="14"/>
      <c r="B167" s="14" t="s">
        <v>1259</v>
      </c>
      <c r="C167" s="73" t="s">
        <v>1260</v>
      </c>
      <c r="D167" s="78" t="s">
        <v>86</v>
      </c>
      <c r="E167" s="13">
        <v>44505</v>
      </c>
      <c r="F167" s="76" t="s">
        <v>554</v>
      </c>
      <c r="G167" s="13">
        <v>44505</v>
      </c>
      <c r="H167" s="77" t="s">
        <v>555</v>
      </c>
      <c r="I167" s="16">
        <v>177</v>
      </c>
      <c r="J167" s="16">
        <v>22</v>
      </c>
      <c r="K167" s="16">
        <v>16</v>
      </c>
      <c r="L167" s="16">
        <v>7</v>
      </c>
      <c r="M167" s="81">
        <v>15.576000000000001</v>
      </c>
      <c r="N167" s="95">
        <v>15.576000000000001</v>
      </c>
      <c r="O167" s="64">
        <v>2530</v>
      </c>
      <c r="P167" s="65">
        <f>Table224578910112345678910111213[[#This Row],[PEMBULATAN]]*O167</f>
        <v>39407.279999999999</v>
      </c>
    </row>
    <row r="168" spans="1:16" ht="26.25" customHeight="1" x14ac:dyDescent="0.2">
      <c r="A168" s="14"/>
      <c r="B168" s="14"/>
      <c r="C168" s="73" t="s">
        <v>1261</v>
      </c>
      <c r="D168" s="78" t="s">
        <v>86</v>
      </c>
      <c r="E168" s="13">
        <v>44505</v>
      </c>
      <c r="F168" s="76" t="s">
        <v>554</v>
      </c>
      <c r="G168" s="13">
        <v>44505</v>
      </c>
      <c r="H168" s="77" t="s">
        <v>555</v>
      </c>
      <c r="I168" s="16">
        <v>68</v>
      </c>
      <c r="J168" s="16">
        <v>60</v>
      </c>
      <c r="K168" s="16">
        <v>24</v>
      </c>
      <c r="L168" s="16">
        <v>6</v>
      </c>
      <c r="M168" s="81">
        <v>24.48</v>
      </c>
      <c r="N168" s="95">
        <v>25</v>
      </c>
      <c r="O168" s="64">
        <v>2530</v>
      </c>
      <c r="P168" s="65">
        <f>Table224578910112345678910111213[[#This Row],[PEMBULATAN]]*O168</f>
        <v>63250</v>
      </c>
    </row>
    <row r="169" spans="1:16" ht="26.25" customHeight="1" x14ac:dyDescent="0.2">
      <c r="A169" s="14"/>
      <c r="B169" s="14"/>
      <c r="C169" s="73" t="s">
        <v>1262</v>
      </c>
      <c r="D169" s="78" t="s">
        <v>86</v>
      </c>
      <c r="E169" s="13">
        <v>44505</v>
      </c>
      <c r="F169" s="76" t="s">
        <v>554</v>
      </c>
      <c r="G169" s="13">
        <v>44505</v>
      </c>
      <c r="H169" s="77" t="s">
        <v>555</v>
      </c>
      <c r="I169" s="16">
        <v>66</v>
      </c>
      <c r="J169" s="16">
        <v>58</v>
      </c>
      <c r="K169" s="16">
        <v>30</v>
      </c>
      <c r="L169" s="16">
        <v>17</v>
      </c>
      <c r="M169" s="81">
        <v>28.71</v>
      </c>
      <c r="N169" s="95">
        <v>28.71</v>
      </c>
      <c r="O169" s="64">
        <v>2530</v>
      </c>
      <c r="P169" s="65">
        <f>Table224578910112345678910111213[[#This Row],[PEMBULATAN]]*O169</f>
        <v>72636.3</v>
      </c>
    </row>
    <row r="170" spans="1:16" ht="26.25" customHeight="1" x14ac:dyDescent="0.2">
      <c r="A170" s="14"/>
      <c r="B170" s="14"/>
      <c r="C170" s="73" t="s">
        <v>1263</v>
      </c>
      <c r="D170" s="78" t="s">
        <v>86</v>
      </c>
      <c r="E170" s="13">
        <v>44505</v>
      </c>
      <c r="F170" s="76" t="s">
        <v>554</v>
      </c>
      <c r="G170" s="13">
        <v>44505</v>
      </c>
      <c r="H170" s="77" t="s">
        <v>555</v>
      </c>
      <c r="I170" s="16">
        <v>40</v>
      </c>
      <c r="J170" s="16">
        <v>24</v>
      </c>
      <c r="K170" s="16">
        <v>15</v>
      </c>
      <c r="L170" s="16">
        <v>1</v>
      </c>
      <c r="M170" s="81">
        <v>3.6</v>
      </c>
      <c r="N170" s="95">
        <v>3.6</v>
      </c>
      <c r="O170" s="64">
        <v>2530</v>
      </c>
      <c r="P170" s="65">
        <f>Table224578910112345678910111213[[#This Row],[PEMBULATAN]]*O170</f>
        <v>9108</v>
      </c>
    </row>
    <row r="171" spans="1:16" ht="26.25" customHeight="1" x14ac:dyDescent="0.2">
      <c r="A171" s="14"/>
      <c r="B171" s="119"/>
      <c r="C171" s="73" t="s">
        <v>1264</v>
      </c>
      <c r="D171" s="78" t="s">
        <v>86</v>
      </c>
      <c r="E171" s="13">
        <v>44505</v>
      </c>
      <c r="F171" s="76" t="s">
        <v>554</v>
      </c>
      <c r="G171" s="13">
        <v>44505</v>
      </c>
      <c r="H171" s="77" t="s">
        <v>555</v>
      </c>
      <c r="I171" s="16">
        <v>70</v>
      </c>
      <c r="J171" s="16">
        <v>53</v>
      </c>
      <c r="K171" s="16">
        <v>35</v>
      </c>
      <c r="L171" s="16">
        <v>28</v>
      </c>
      <c r="M171" s="81">
        <v>32.462499999999999</v>
      </c>
      <c r="N171" s="95">
        <v>33</v>
      </c>
      <c r="O171" s="64">
        <v>2530</v>
      </c>
      <c r="P171" s="65">
        <f>Table224578910112345678910111213[[#This Row],[PEMBULATAN]]*O171</f>
        <v>83490</v>
      </c>
    </row>
    <row r="172" spans="1:16" ht="26.25" customHeight="1" x14ac:dyDescent="0.2">
      <c r="A172" s="14"/>
      <c r="B172" s="14" t="s">
        <v>1265</v>
      </c>
      <c r="C172" s="73" t="s">
        <v>1266</v>
      </c>
      <c r="D172" s="78" t="s">
        <v>86</v>
      </c>
      <c r="E172" s="13">
        <v>44505</v>
      </c>
      <c r="F172" s="76" t="s">
        <v>554</v>
      </c>
      <c r="G172" s="13">
        <v>44505</v>
      </c>
      <c r="H172" s="77" t="s">
        <v>555</v>
      </c>
      <c r="I172" s="16">
        <v>158</v>
      </c>
      <c r="J172" s="16">
        <v>64</v>
      </c>
      <c r="K172" s="16">
        <v>9</v>
      </c>
      <c r="L172" s="16">
        <v>7</v>
      </c>
      <c r="M172" s="81">
        <v>22.751999999999999</v>
      </c>
      <c r="N172" s="95">
        <v>22.751999999999999</v>
      </c>
      <c r="O172" s="64">
        <v>2530</v>
      </c>
      <c r="P172" s="65">
        <f>Table224578910112345678910111213[[#This Row],[PEMBULATAN]]*O172</f>
        <v>57562.559999999998</v>
      </c>
    </row>
    <row r="173" spans="1:16" ht="26.25" customHeight="1" x14ac:dyDescent="0.2">
      <c r="A173" s="14"/>
      <c r="B173" s="14"/>
      <c r="C173" s="73" t="s">
        <v>1267</v>
      </c>
      <c r="D173" s="78" t="s">
        <v>86</v>
      </c>
      <c r="E173" s="13">
        <v>44505</v>
      </c>
      <c r="F173" s="76" t="s">
        <v>554</v>
      </c>
      <c r="G173" s="13">
        <v>44505</v>
      </c>
      <c r="H173" s="77" t="s">
        <v>555</v>
      </c>
      <c r="I173" s="16">
        <v>158</v>
      </c>
      <c r="J173" s="16">
        <v>64</v>
      </c>
      <c r="K173" s="16">
        <v>9</v>
      </c>
      <c r="L173" s="16">
        <v>7</v>
      </c>
      <c r="M173" s="81">
        <v>22.751999999999999</v>
      </c>
      <c r="N173" s="95">
        <v>22.751999999999999</v>
      </c>
      <c r="O173" s="64">
        <v>2530</v>
      </c>
      <c r="P173" s="65">
        <f>Table224578910112345678910111213[[#This Row],[PEMBULATAN]]*O173</f>
        <v>57562.559999999998</v>
      </c>
    </row>
    <row r="174" spans="1:16" ht="26.25" customHeight="1" x14ac:dyDescent="0.2">
      <c r="A174" s="14"/>
      <c r="B174" s="14"/>
      <c r="C174" s="73" t="s">
        <v>1268</v>
      </c>
      <c r="D174" s="78" t="s">
        <v>86</v>
      </c>
      <c r="E174" s="13">
        <v>44505</v>
      </c>
      <c r="F174" s="76" t="s">
        <v>554</v>
      </c>
      <c r="G174" s="13">
        <v>44505</v>
      </c>
      <c r="H174" s="77" t="s">
        <v>555</v>
      </c>
      <c r="I174" s="16">
        <v>158</v>
      </c>
      <c r="J174" s="16">
        <v>64</v>
      </c>
      <c r="K174" s="16">
        <v>9</v>
      </c>
      <c r="L174" s="16">
        <v>7</v>
      </c>
      <c r="M174" s="81">
        <v>22.751999999999999</v>
      </c>
      <c r="N174" s="95">
        <v>22.751999999999999</v>
      </c>
      <c r="O174" s="64">
        <v>2530</v>
      </c>
      <c r="P174" s="65">
        <f>Table224578910112345678910111213[[#This Row],[PEMBULATAN]]*O174</f>
        <v>57562.559999999998</v>
      </c>
    </row>
    <row r="175" spans="1:16" ht="26.25" customHeight="1" x14ac:dyDescent="0.2">
      <c r="A175" s="14"/>
      <c r="B175" s="14"/>
      <c r="C175" s="73" t="s">
        <v>1269</v>
      </c>
      <c r="D175" s="78" t="s">
        <v>86</v>
      </c>
      <c r="E175" s="13">
        <v>44505</v>
      </c>
      <c r="F175" s="76" t="s">
        <v>554</v>
      </c>
      <c r="G175" s="13">
        <v>44505</v>
      </c>
      <c r="H175" s="77" t="s">
        <v>555</v>
      </c>
      <c r="I175" s="16">
        <v>158</v>
      </c>
      <c r="J175" s="16">
        <v>64</v>
      </c>
      <c r="K175" s="16">
        <v>9</v>
      </c>
      <c r="L175" s="16">
        <v>7</v>
      </c>
      <c r="M175" s="81">
        <v>22.751999999999999</v>
      </c>
      <c r="N175" s="95">
        <v>22.751999999999999</v>
      </c>
      <c r="O175" s="64">
        <v>2530</v>
      </c>
      <c r="P175" s="65">
        <f>Table224578910112345678910111213[[#This Row],[PEMBULATAN]]*O175</f>
        <v>57562.559999999998</v>
      </c>
    </row>
    <row r="176" spans="1:16" ht="26.25" customHeight="1" x14ac:dyDescent="0.2">
      <c r="A176" s="14"/>
      <c r="B176" s="14"/>
      <c r="C176" s="73" t="s">
        <v>1270</v>
      </c>
      <c r="D176" s="78" t="s">
        <v>86</v>
      </c>
      <c r="E176" s="13">
        <v>44505</v>
      </c>
      <c r="F176" s="76" t="s">
        <v>554</v>
      </c>
      <c r="G176" s="13">
        <v>44505</v>
      </c>
      <c r="H176" s="77" t="s">
        <v>555</v>
      </c>
      <c r="I176" s="16">
        <v>158</v>
      </c>
      <c r="J176" s="16">
        <v>64</v>
      </c>
      <c r="K176" s="16">
        <v>9</v>
      </c>
      <c r="L176" s="16">
        <v>7</v>
      </c>
      <c r="M176" s="81">
        <v>22.751999999999999</v>
      </c>
      <c r="N176" s="95">
        <v>22.751999999999999</v>
      </c>
      <c r="O176" s="64">
        <v>2530</v>
      </c>
      <c r="P176" s="65">
        <f>Table224578910112345678910111213[[#This Row],[PEMBULATAN]]*O176</f>
        <v>57562.559999999998</v>
      </c>
    </row>
    <row r="177" spans="1:16" ht="26.25" customHeight="1" x14ac:dyDescent="0.2">
      <c r="A177" s="14"/>
      <c r="B177" s="14"/>
      <c r="C177" s="73" t="s">
        <v>1271</v>
      </c>
      <c r="D177" s="78" t="s">
        <v>86</v>
      </c>
      <c r="E177" s="13">
        <v>44505</v>
      </c>
      <c r="F177" s="76" t="s">
        <v>554</v>
      </c>
      <c r="G177" s="13">
        <v>44505</v>
      </c>
      <c r="H177" s="77" t="s">
        <v>555</v>
      </c>
      <c r="I177" s="16">
        <v>40</v>
      </c>
      <c r="J177" s="16">
        <v>38</v>
      </c>
      <c r="K177" s="16">
        <v>30</v>
      </c>
      <c r="L177" s="16">
        <v>3</v>
      </c>
      <c r="M177" s="81">
        <v>11.4</v>
      </c>
      <c r="N177" s="95">
        <v>12</v>
      </c>
      <c r="O177" s="64">
        <v>2530</v>
      </c>
      <c r="P177" s="65">
        <f>Table224578910112345678910111213[[#This Row],[PEMBULATAN]]*O177</f>
        <v>30360</v>
      </c>
    </row>
    <row r="178" spans="1:16" ht="26.25" customHeight="1" x14ac:dyDescent="0.2">
      <c r="A178" s="14"/>
      <c r="B178" s="14"/>
      <c r="C178" s="73" t="s">
        <v>1272</v>
      </c>
      <c r="D178" s="78" t="s">
        <v>86</v>
      </c>
      <c r="E178" s="13">
        <v>44505</v>
      </c>
      <c r="F178" s="76" t="s">
        <v>554</v>
      </c>
      <c r="G178" s="13">
        <v>44505</v>
      </c>
      <c r="H178" s="77" t="s">
        <v>555</v>
      </c>
      <c r="I178" s="16">
        <v>66</v>
      </c>
      <c r="J178" s="16">
        <v>57</v>
      </c>
      <c r="K178" s="16">
        <v>22</v>
      </c>
      <c r="L178" s="16">
        <v>14</v>
      </c>
      <c r="M178" s="81">
        <v>20.690999999999999</v>
      </c>
      <c r="N178" s="95">
        <v>20.690999999999999</v>
      </c>
      <c r="O178" s="64">
        <v>2530</v>
      </c>
      <c r="P178" s="65">
        <f>Table224578910112345678910111213[[#This Row],[PEMBULATAN]]*O178</f>
        <v>52348.229999999996</v>
      </c>
    </row>
    <row r="179" spans="1:16" ht="26.25" customHeight="1" x14ac:dyDescent="0.2">
      <c r="A179" s="14"/>
      <c r="B179" s="14"/>
      <c r="C179" s="73" t="s">
        <v>1273</v>
      </c>
      <c r="D179" s="78" t="s">
        <v>86</v>
      </c>
      <c r="E179" s="13">
        <v>44505</v>
      </c>
      <c r="F179" s="76" t="s">
        <v>554</v>
      </c>
      <c r="G179" s="13">
        <v>44505</v>
      </c>
      <c r="H179" s="77" t="s">
        <v>555</v>
      </c>
      <c r="I179" s="16">
        <v>66</v>
      </c>
      <c r="J179" s="16">
        <v>57</v>
      </c>
      <c r="K179" s="16">
        <v>22</v>
      </c>
      <c r="L179" s="16">
        <v>14</v>
      </c>
      <c r="M179" s="81">
        <v>20.690999999999999</v>
      </c>
      <c r="N179" s="95">
        <v>20.690999999999999</v>
      </c>
      <c r="O179" s="64">
        <v>2530</v>
      </c>
      <c r="P179" s="65">
        <f>Table224578910112345678910111213[[#This Row],[PEMBULATAN]]*O179</f>
        <v>52348.229999999996</v>
      </c>
    </row>
    <row r="180" spans="1:16" ht="26.25" customHeight="1" x14ac:dyDescent="0.2">
      <c r="A180" s="14"/>
      <c r="B180" s="14"/>
      <c r="C180" s="73" t="s">
        <v>1274</v>
      </c>
      <c r="D180" s="78" t="s">
        <v>86</v>
      </c>
      <c r="E180" s="13">
        <v>44505</v>
      </c>
      <c r="F180" s="76" t="s">
        <v>554</v>
      </c>
      <c r="G180" s="13">
        <v>44505</v>
      </c>
      <c r="H180" s="77" t="s">
        <v>555</v>
      </c>
      <c r="I180" s="16">
        <v>66</v>
      </c>
      <c r="J180" s="16">
        <v>57</v>
      </c>
      <c r="K180" s="16">
        <v>22</v>
      </c>
      <c r="L180" s="16">
        <v>14</v>
      </c>
      <c r="M180" s="81">
        <v>20.690999999999999</v>
      </c>
      <c r="N180" s="95">
        <v>20.690999999999999</v>
      </c>
      <c r="O180" s="64">
        <v>2530</v>
      </c>
      <c r="P180" s="65">
        <f>Table224578910112345678910111213[[#This Row],[PEMBULATAN]]*O180</f>
        <v>52348.229999999996</v>
      </c>
    </row>
    <row r="181" spans="1:16" ht="26.25" customHeight="1" x14ac:dyDescent="0.2">
      <c r="A181" s="14"/>
      <c r="B181" s="14"/>
      <c r="C181" s="73" t="s">
        <v>1275</v>
      </c>
      <c r="D181" s="78" t="s">
        <v>86</v>
      </c>
      <c r="E181" s="13">
        <v>44505</v>
      </c>
      <c r="F181" s="76" t="s">
        <v>554</v>
      </c>
      <c r="G181" s="13">
        <v>44505</v>
      </c>
      <c r="H181" s="77" t="s">
        <v>555</v>
      </c>
      <c r="I181" s="16">
        <v>66</v>
      </c>
      <c r="J181" s="16">
        <v>57</v>
      </c>
      <c r="K181" s="16">
        <v>22</v>
      </c>
      <c r="L181" s="16">
        <v>14</v>
      </c>
      <c r="M181" s="81">
        <v>20.690999999999999</v>
      </c>
      <c r="N181" s="95">
        <v>20.690999999999999</v>
      </c>
      <c r="O181" s="64">
        <v>2530</v>
      </c>
      <c r="P181" s="65">
        <f>Table224578910112345678910111213[[#This Row],[PEMBULATAN]]*O181</f>
        <v>52348.229999999996</v>
      </c>
    </row>
    <row r="182" spans="1:16" ht="26.25" customHeight="1" x14ac:dyDescent="0.2">
      <c r="A182" s="14"/>
      <c r="B182" s="14"/>
      <c r="C182" s="73" t="s">
        <v>1276</v>
      </c>
      <c r="D182" s="78" t="s">
        <v>86</v>
      </c>
      <c r="E182" s="13">
        <v>44505</v>
      </c>
      <c r="F182" s="76" t="s">
        <v>554</v>
      </c>
      <c r="G182" s="13">
        <v>44505</v>
      </c>
      <c r="H182" s="77" t="s">
        <v>555</v>
      </c>
      <c r="I182" s="16">
        <v>66</v>
      </c>
      <c r="J182" s="16">
        <v>57</v>
      </c>
      <c r="K182" s="16">
        <v>22</v>
      </c>
      <c r="L182" s="16">
        <v>14</v>
      </c>
      <c r="M182" s="81">
        <v>20.690999999999999</v>
      </c>
      <c r="N182" s="95">
        <v>20.690999999999999</v>
      </c>
      <c r="O182" s="64">
        <v>2530</v>
      </c>
      <c r="P182" s="65">
        <f>Table224578910112345678910111213[[#This Row],[PEMBULATAN]]*O182</f>
        <v>52348.229999999996</v>
      </c>
    </row>
    <row r="183" spans="1:16" ht="26.25" customHeight="1" x14ac:dyDescent="0.2">
      <c r="A183" s="14"/>
      <c r="B183" s="14"/>
      <c r="C183" s="73" t="s">
        <v>1277</v>
      </c>
      <c r="D183" s="78" t="s">
        <v>86</v>
      </c>
      <c r="E183" s="13">
        <v>44505</v>
      </c>
      <c r="F183" s="76" t="s">
        <v>554</v>
      </c>
      <c r="G183" s="13">
        <v>44505</v>
      </c>
      <c r="H183" s="77" t="s">
        <v>555</v>
      </c>
      <c r="I183" s="16">
        <v>53</v>
      </c>
      <c r="J183" s="16">
        <v>45</v>
      </c>
      <c r="K183" s="16">
        <v>12</v>
      </c>
      <c r="L183" s="16">
        <v>14</v>
      </c>
      <c r="M183" s="81">
        <v>7.1550000000000002</v>
      </c>
      <c r="N183" s="95">
        <v>14</v>
      </c>
      <c r="O183" s="64">
        <v>2530</v>
      </c>
      <c r="P183" s="65">
        <f>Table224578910112345678910111213[[#This Row],[PEMBULATAN]]*O183</f>
        <v>35420</v>
      </c>
    </row>
    <row r="184" spans="1:16" ht="26.25" customHeight="1" x14ac:dyDescent="0.2">
      <c r="A184" s="14"/>
      <c r="B184" s="14"/>
      <c r="C184" s="73" t="s">
        <v>1278</v>
      </c>
      <c r="D184" s="78" t="s">
        <v>86</v>
      </c>
      <c r="E184" s="13">
        <v>44505</v>
      </c>
      <c r="F184" s="76" t="s">
        <v>554</v>
      </c>
      <c r="G184" s="13">
        <v>44505</v>
      </c>
      <c r="H184" s="77" t="s">
        <v>555</v>
      </c>
      <c r="I184" s="16">
        <v>53</v>
      </c>
      <c r="J184" s="16">
        <v>45</v>
      </c>
      <c r="K184" s="16">
        <v>12</v>
      </c>
      <c r="L184" s="16">
        <v>14</v>
      </c>
      <c r="M184" s="81">
        <v>7.1550000000000002</v>
      </c>
      <c r="N184" s="95">
        <v>14</v>
      </c>
      <c r="O184" s="64">
        <v>2530</v>
      </c>
      <c r="P184" s="65">
        <f>Table224578910112345678910111213[[#This Row],[PEMBULATAN]]*O184</f>
        <v>35420</v>
      </c>
    </row>
    <row r="185" spans="1:16" ht="26.25" customHeight="1" x14ac:dyDescent="0.2">
      <c r="A185" s="14"/>
      <c r="B185" s="14"/>
      <c r="C185" s="73" t="s">
        <v>1279</v>
      </c>
      <c r="D185" s="78" t="s">
        <v>86</v>
      </c>
      <c r="E185" s="13">
        <v>44505</v>
      </c>
      <c r="F185" s="76" t="s">
        <v>554</v>
      </c>
      <c r="G185" s="13">
        <v>44505</v>
      </c>
      <c r="H185" s="77" t="s">
        <v>555</v>
      </c>
      <c r="I185" s="16">
        <v>53</v>
      </c>
      <c r="J185" s="16">
        <v>45</v>
      </c>
      <c r="K185" s="16">
        <v>12</v>
      </c>
      <c r="L185" s="16">
        <v>14</v>
      </c>
      <c r="M185" s="81">
        <v>7.1550000000000002</v>
      </c>
      <c r="N185" s="95">
        <v>14</v>
      </c>
      <c r="O185" s="64">
        <v>2530</v>
      </c>
      <c r="P185" s="65">
        <f>Table224578910112345678910111213[[#This Row],[PEMBULATAN]]*O185</f>
        <v>35420</v>
      </c>
    </row>
    <row r="186" spans="1:16" ht="26.25" customHeight="1" x14ac:dyDescent="0.2">
      <c r="A186" s="14"/>
      <c r="B186" s="14"/>
      <c r="C186" s="73" t="s">
        <v>1280</v>
      </c>
      <c r="D186" s="78" t="s">
        <v>86</v>
      </c>
      <c r="E186" s="13">
        <v>44505</v>
      </c>
      <c r="F186" s="76" t="s">
        <v>554</v>
      </c>
      <c r="G186" s="13">
        <v>44505</v>
      </c>
      <c r="H186" s="77" t="s">
        <v>555</v>
      </c>
      <c r="I186" s="16">
        <v>53</v>
      </c>
      <c r="J186" s="16">
        <v>45</v>
      </c>
      <c r="K186" s="16">
        <v>12</v>
      </c>
      <c r="L186" s="16">
        <v>14</v>
      </c>
      <c r="M186" s="81">
        <v>7.1550000000000002</v>
      </c>
      <c r="N186" s="95">
        <v>14</v>
      </c>
      <c r="O186" s="64">
        <v>2530</v>
      </c>
      <c r="P186" s="65">
        <f>Table224578910112345678910111213[[#This Row],[PEMBULATAN]]*O186</f>
        <v>35420</v>
      </c>
    </row>
    <row r="187" spans="1:16" ht="26.25" customHeight="1" x14ac:dyDescent="0.2">
      <c r="A187" s="14"/>
      <c r="B187" s="14"/>
      <c r="C187" s="73" t="s">
        <v>1281</v>
      </c>
      <c r="D187" s="78" t="s">
        <v>86</v>
      </c>
      <c r="E187" s="13">
        <v>44505</v>
      </c>
      <c r="F187" s="76" t="s">
        <v>554</v>
      </c>
      <c r="G187" s="13">
        <v>44505</v>
      </c>
      <c r="H187" s="77" t="s">
        <v>555</v>
      </c>
      <c r="I187" s="16">
        <v>53</v>
      </c>
      <c r="J187" s="16">
        <v>45</v>
      </c>
      <c r="K187" s="16">
        <v>12</v>
      </c>
      <c r="L187" s="16">
        <v>14</v>
      </c>
      <c r="M187" s="81">
        <v>7.1550000000000002</v>
      </c>
      <c r="N187" s="95">
        <v>14</v>
      </c>
      <c r="O187" s="64">
        <v>2530</v>
      </c>
      <c r="P187" s="65">
        <f>Table224578910112345678910111213[[#This Row],[PEMBULATAN]]*O187</f>
        <v>35420</v>
      </c>
    </row>
    <row r="188" spans="1:16" ht="26.25" customHeight="1" x14ac:dyDescent="0.2">
      <c r="A188" s="14"/>
      <c r="B188" s="14"/>
      <c r="C188" s="73" t="s">
        <v>1282</v>
      </c>
      <c r="D188" s="78" t="s">
        <v>86</v>
      </c>
      <c r="E188" s="13">
        <v>44505</v>
      </c>
      <c r="F188" s="76" t="s">
        <v>554</v>
      </c>
      <c r="G188" s="13">
        <v>44505</v>
      </c>
      <c r="H188" s="77" t="s">
        <v>555</v>
      </c>
      <c r="I188" s="16">
        <v>47</v>
      </c>
      <c r="J188" s="16">
        <v>37</v>
      </c>
      <c r="K188" s="16">
        <v>42</v>
      </c>
      <c r="L188" s="16">
        <v>14</v>
      </c>
      <c r="M188" s="81">
        <v>18.259499999999999</v>
      </c>
      <c r="N188" s="95">
        <v>18.259499999999999</v>
      </c>
      <c r="O188" s="64">
        <v>2530</v>
      </c>
      <c r="P188" s="65">
        <f>Table224578910112345678910111213[[#This Row],[PEMBULATAN]]*O188</f>
        <v>46196.534999999996</v>
      </c>
    </row>
    <row r="189" spans="1:16" ht="26.25" customHeight="1" x14ac:dyDescent="0.2">
      <c r="A189" s="14"/>
      <c r="B189" s="14"/>
      <c r="C189" s="73" t="s">
        <v>1283</v>
      </c>
      <c r="D189" s="78" t="s">
        <v>86</v>
      </c>
      <c r="E189" s="13">
        <v>44505</v>
      </c>
      <c r="F189" s="76" t="s">
        <v>554</v>
      </c>
      <c r="G189" s="13">
        <v>44505</v>
      </c>
      <c r="H189" s="77" t="s">
        <v>555</v>
      </c>
      <c r="I189" s="16">
        <v>57</v>
      </c>
      <c r="J189" s="16">
        <v>45</v>
      </c>
      <c r="K189" s="16">
        <v>28</v>
      </c>
      <c r="L189" s="16">
        <v>3</v>
      </c>
      <c r="M189" s="81">
        <v>17.954999999999998</v>
      </c>
      <c r="N189" s="95">
        <v>17.954999999999998</v>
      </c>
      <c r="O189" s="64">
        <v>2530</v>
      </c>
      <c r="P189" s="65">
        <f>Table224578910112345678910111213[[#This Row],[PEMBULATAN]]*O189</f>
        <v>45426.149999999994</v>
      </c>
    </row>
    <row r="190" spans="1:16" ht="26.25" customHeight="1" x14ac:dyDescent="0.2">
      <c r="A190" s="14"/>
      <c r="B190" s="14"/>
      <c r="C190" s="73" t="s">
        <v>1284</v>
      </c>
      <c r="D190" s="78" t="s">
        <v>86</v>
      </c>
      <c r="E190" s="13">
        <v>44505</v>
      </c>
      <c r="F190" s="76" t="s">
        <v>554</v>
      </c>
      <c r="G190" s="13">
        <v>44505</v>
      </c>
      <c r="H190" s="77" t="s">
        <v>555</v>
      </c>
      <c r="I190" s="16">
        <v>58</v>
      </c>
      <c r="J190" s="16">
        <v>33</v>
      </c>
      <c r="K190" s="16">
        <v>33</v>
      </c>
      <c r="L190" s="16">
        <v>3</v>
      </c>
      <c r="M190" s="81">
        <v>15.7905</v>
      </c>
      <c r="N190" s="95">
        <v>15.7905</v>
      </c>
      <c r="O190" s="64">
        <v>2530</v>
      </c>
      <c r="P190" s="65">
        <f>Table224578910112345678910111213[[#This Row],[PEMBULATAN]]*O190</f>
        <v>39949.964999999997</v>
      </c>
    </row>
    <row r="191" spans="1:16" ht="26.25" customHeight="1" x14ac:dyDescent="0.2">
      <c r="A191" s="14"/>
      <c r="B191" s="14"/>
      <c r="C191" s="73" t="s">
        <v>1285</v>
      </c>
      <c r="D191" s="78" t="s">
        <v>86</v>
      </c>
      <c r="E191" s="13">
        <v>44505</v>
      </c>
      <c r="F191" s="76" t="s">
        <v>554</v>
      </c>
      <c r="G191" s="13">
        <v>44505</v>
      </c>
      <c r="H191" s="77" t="s">
        <v>555</v>
      </c>
      <c r="I191" s="16">
        <v>58</v>
      </c>
      <c r="J191" s="16">
        <v>33</v>
      </c>
      <c r="K191" s="16">
        <v>33</v>
      </c>
      <c r="L191" s="16">
        <v>3</v>
      </c>
      <c r="M191" s="81">
        <v>15.7905</v>
      </c>
      <c r="N191" s="95">
        <v>15.7905</v>
      </c>
      <c r="O191" s="64">
        <v>2530</v>
      </c>
      <c r="P191" s="65">
        <f>Table224578910112345678910111213[[#This Row],[PEMBULATAN]]*O191</f>
        <v>39949.964999999997</v>
      </c>
    </row>
    <row r="192" spans="1:16" ht="26.25" customHeight="1" x14ac:dyDescent="0.2">
      <c r="A192" s="14"/>
      <c r="B192" s="14"/>
      <c r="C192" s="73" t="s">
        <v>1286</v>
      </c>
      <c r="D192" s="78" t="s">
        <v>86</v>
      </c>
      <c r="E192" s="13">
        <v>44505</v>
      </c>
      <c r="F192" s="76" t="s">
        <v>554</v>
      </c>
      <c r="G192" s="13">
        <v>44505</v>
      </c>
      <c r="H192" s="77" t="s">
        <v>555</v>
      </c>
      <c r="I192" s="16">
        <v>100</v>
      </c>
      <c r="J192" s="16">
        <v>66</v>
      </c>
      <c r="K192" s="16">
        <v>27</v>
      </c>
      <c r="L192" s="16">
        <v>9</v>
      </c>
      <c r="M192" s="81">
        <v>44.55</v>
      </c>
      <c r="N192" s="95">
        <v>44.55</v>
      </c>
      <c r="O192" s="64">
        <v>2530</v>
      </c>
      <c r="P192" s="65">
        <f>Table224578910112345678910111213[[#This Row],[PEMBULATAN]]*O192</f>
        <v>112711.5</v>
      </c>
    </row>
    <row r="193" spans="1:16" ht="22.5" customHeight="1" x14ac:dyDescent="0.2">
      <c r="A193" s="143" t="s">
        <v>30</v>
      </c>
      <c r="B193" s="144"/>
      <c r="C193" s="144"/>
      <c r="D193" s="144"/>
      <c r="E193" s="144"/>
      <c r="F193" s="144"/>
      <c r="G193" s="144"/>
      <c r="H193" s="144"/>
      <c r="I193" s="144"/>
      <c r="J193" s="144"/>
      <c r="K193" s="144"/>
      <c r="L193" s="145"/>
      <c r="M193" s="79">
        <f>SUBTOTAL(109,Table224578910112345678910111213[KG VOLUME])</f>
        <v>5098.3392499999991</v>
      </c>
      <c r="N193" s="68">
        <f>SUM(N3:N192)</f>
        <v>5206.0885000000007</v>
      </c>
      <c r="O193" s="146">
        <f>SUM(P3:P192)</f>
        <v>13171403.905000007</v>
      </c>
      <c r="P193" s="147"/>
    </row>
    <row r="194" spans="1:16" ht="18" customHeight="1" x14ac:dyDescent="0.2">
      <c r="A194" s="85"/>
      <c r="B194" s="56" t="s">
        <v>42</v>
      </c>
      <c r="C194" s="55"/>
      <c r="D194" s="57" t="s">
        <v>43</v>
      </c>
      <c r="E194" s="85"/>
      <c r="F194" s="85"/>
      <c r="G194" s="85"/>
      <c r="H194" s="85"/>
      <c r="I194" s="85"/>
      <c r="J194" s="85"/>
      <c r="K194" s="85"/>
      <c r="L194" s="85"/>
      <c r="M194" s="86"/>
      <c r="N194" s="87" t="s">
        <v>51</v>
      </c>
      <c r="O194" s="88"/>
      <c r="P194" s="88">
        <f>O193*10%</f>
        <v>1317140.3905000007</v>
      </c>
    </row>
    <row r="195" spans="1:16" ht="18" customHeight="1" thickBot="1" x14ac:dyDescent="0.25">
      <c r="A195" s="85"/>
      <c r="B195" s="56"/>
      <c r="C195" s="55"/>
      <c r="D195" s="57"/>
      <c r="E195" s="85"/>
      <c r="F195" s="85"/>
      <c r="G195" s="85"/>
      <c r="H195" s="85"/>
      <c r="I195" s="85"/>
      <c r="J195" s="85"/>
      <c r="K195" s="85"/>
      <c r="L195" s="85"/>
      <c r="M195" s="86"/>
      <c r="N195" s="89" t="s">
        <v>52</v>
      </c>
      <c r="O195" s="90"/>
      <c r="P195" s="90">
        <f>O193-P194</f>
        <v>11854263.514500007</v>
      </c>
    </row>
    <row r="196" spans="1:16" ht="18" customHeight="1" x14ac:dyDescent="0.2">
      <c r="A196" s="11"/>
      <c r="H196" s="63"/>
      <c r="N196" s="62" t="s">
        <v>31</v>
      </c>
      <c r="P196" s="69">
        <f>P195*1%</f>
        <v>118542.63514500007</v>
      </c>
    </row>
    <row r="197" spans="1:16" ht="18" customHeight="1" thickBot="1" x14ac:dyDescent="0.25">
      <c r="A197" s="11"/>
      <c r="H197" s="63"/>
      <c r="N197" s="62" t="s">
        <v>53</v>
      </c>
      <c r="P197" s="71">
        <f>P195*2%</f>
        <v>237085.27029000013</v>
      </c>
    </row>
    <row r="198" spans="1:16" ht="18" customHeight="1" x14ac:dyDescent="0.2">
      <c r="A198" s="11"/>
      <c r="H198" s="63"/>
      <c r="N198" s="66" t="s">
        <v>32</v>
      </c>
      <c r="O198" s="67"/>
      <c r="P198" s="70">
        <f>P195+P196-P197</f>
        <v>11735720.879355006</v>
      </c>
    </row>
    <row r="200" spans="1:16" x14ac:dyDescent="0.2">
      <c r="A200" s="11"/>
      <c r="H200" s="63"/>
      <c r="P200" s="71"/>
    </row>
    <row r="201" spans="1:16" x14ac:dyDescent="0.2">
      <c r="A201" s="11"/>
      <c r="H201" s="63"/>
      <c r="O201" s="58"/>
      <c r="P201" s="71"/>
    </row>
    <row r="202" spans="1:16" s="3" customFormat="1" x14ac:dyDescent="0.25">
      <c r="A202" s="11"/>
      <c r="B202" s="2"/>
      <c r="C202" s="2"/>
      <c r="E202" s="12"/>
      <c r="H202" s="63"/>
      <c r="N202" s="15"/>
      <c r="O202" s="15"/>
      <c r="P202" s="15"/>
    </row>
    <row r="203" spans="1:16" s="3" customFormat="1" x14ac:dyDescent="0.25">
      <c r="A203" s="11"/>
      <c r="B203" s="2"/>
      <c r="C203" s="2"/>
      <c r="E203" s="12"/>
      <c r="H203" s="63"/>
      <c r="N203" s="15"/>
      <c r="O203" s="15"/>
      <c r="P203" s="15"/>
    </row>
    <row r="204" spans="1:16" s="3" customFormat="1" x14ac:dyDescent="0.25">
      <c r="A204" s="11"/>
      <c r="B204" s="2"/>
      <c r="C204" s="2"/>
      <c r="E204" s="12"/>
      <c r="H204" s="63"/>
      <c r="N204" s="15"/>
      <c r="O204" s="15"/>
      <c r="P204" s="15"/>
    </row>
    <row r="205" spans="1:16" s="3" customFormat="1" x14ac:dyDescent="0.25">
      <c r="A205" s="11"/>
      <c r="B205" s="2"/>
      <c r="C205" s="2"/>
      <c r="E205" s="12"/>
      <c r="H205" s="63"/>
      <c r="N205" s="15"/>
      <c r="O205" s="15"/>
      <c r="P205" s="15"/>
    </row>
    <row r="206" spans="1:16" s="3" customFormat="1" x14ac:dyDescent="0.25">
      <c r="A206" s="11"/>
      <c r="B206" s="2"/>
      <c r="C206" s="2"/>
      <c r="E206" s="12"/>
      <c r="H206" s="63"/>
      <c r="N206" s="15"/>
      <c r="O206" s="15"/>
      <c r="P206" s="15"/>
    </row>
    <row r="207" spans="1:16" s="3" customFormat="1" x14ac:dyDescent="0.25">
      <c r="A207" s="11"/>
      <c r="B207" s="2"/>
      <c r="C207" s="2"/>
      <c r="E207" s="12"/>
      <c r="H207" s="63"/>
      <c r="N207" s="15"/>
      <c r="O207" s="15"/>
      <c r="P207" s="15"/>
    </row>
    <row r="208" spans="1:16" s="3" customFormat="1" x14ac:dyDescent="0.25">
      <c r="A208" s="11"/>
      <c r="B208" s="2"/>
      <c r="C208" s="2"/>
      <c r="E208" s="12"/>
      <c r="H208" s="63"/>
      <c r="N208" s="15"/>
      <c r="O208" s="15"/>
      <c r="P208" s="15"/>
    </row>
    <row r="209" spans="1:16" s="3" customFormat="1" x14ac:dyDescent="0.25">
      <c r="A209" s="11"/>
      <c r="B209" s="2"/>
      <c r="C209" s="2"/>
      <c r="E209" s="12"/>
      <c r="H209" s="63"/>
      <c r="N209" s="15"/>
      <c r="O209" s="15"/>
      <c r="P209" s="15"/>
    </row>
    <row r="210" spans="1:16" s="3" customFormat="1" x14ac:dyDescent="0.25">
      <c r="A210" s="11"/>
      <c r="B210" s="2"/>
      <c r="C210" s="2"/>
      <c r="E210" s="12"/>
      <c r="H210" s="63"/>
      <c r="N210" s="15"/>
      <c r="O210" s="15"/>
      <c r="P210" s="15"/>
    </row>
    <row r="211" spans="1:16" s="3" customFormat="1" x14ac:dyDescent="0.25">
      <c r="A211" s="11"/>
      <c r="B211" s="2"/>
      <c r="C211" s="2"/>
      <c r="E211" s="12"/>
      <c r="H211" s="63"/>
      <c r="N211" s="15"/>
      <c r="O211" s="15"/>
      <c r="P211" s="15"/>
    </row>
    <row r="212" spans="1:16" s="3" customFormat="1" x14ac:dyDescent="0.25">
      <c r="A212" s="11"/>
      <c r="B212" s="2"/>
      <c r="C212" s="2"/>
      <c r="E212" s="12"/>
      <c r="H212" s="63"/>
      <c r="N212" s="15"/>
      <c r="O212" s="15"/>
      <c r="P212" s="15"/>
    </row>
    <row r="213" spans="1:16" s="3" customFormat="1" x14ac:dyDescent="0.25">
      <c r="A213" s="11"/>
      <c r="B213" s="2"/>
      <c r="C213" s="2"/>
      <c r="E213" s="12"/>
      <c r="H213" s="63"/>
      <c r="N213" s="15"/>
      <c r="O213" s="15"/>
      <c r="P213" s="15"/>
    </row>
  </sheetData>
  <mergeCells count="2">
    <mergeCell ref="A193:L193"/>
    <mergeCell ref="O193:P193"/>
  </mergeCells>
  <conditionalFormatting sqref="B3">
    <cfRule type="duplicateValues" dxfId="386" priority="2"/>
  </conditionalFormatting>
  <conditionalFormatting sqref="B4">
    <cfRule type="duplicateValues" dxfId="385" priority="1"/>
  </conditionalFormatting>
  <conditionalFormatting sqref="B5:B192">
    <cfRule type="duplicateValues" dxfId="384" priority="3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8"/>
  <sheetViews>
    <sheetView zoomScale="110" zoomScaleNormal="110" workbookViewId="0">
      <pane xSplit="3" ySplit="2" topLeftCell="D66" activePane="bottomRight" state="frozen"/>
      <selection pane="topRight" activeCell="B1" sqref="B1"/>
      <selection pane="bottomLeft" activeCell="A3" sqref="A3"/>
      <selection pane="bottomRight" activeCell="H71" sqref="H71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10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404009</v>
      </c>
      <c r="B3" s="74" t="s">
        <v>1287</v>
      </c>
      <c r="C3" s="9" t="s">
        <v>1288</v>
      </c>
      <c r="D3" s="76" t="s">
        <v>86</v>
      </c>
      <c r="E3" s="13">
        <v>44506</v>
      </c>
      <c r="F3" s="76" t="s">
        <v>87</v>
      </c>
      <c r="G3" s="13">
        <v>44507</v>
      </c>
      <c r="H3" s="10" t="s">
        <v>1355</v>
      </c>
      <c r="I3" s="1">
        <v>40</v>
      </c>
      <c r="J3" s="1">
        <v>30</v>
      </c>
      <c r="K3" s="1">
        <v>30</v>
      </c>
      <c r="L3" s="1">
        <v>3</v>
      </c>
      <c r="M3" s="80">
        <v>9</v>
      </c>
      <c r="N3" s="8">
        <v>9</v>
      </c>
      <c r="O3" s="64">
        <v>2530</v>
      </c>
      <c r="P3" s="65">
        <f>Table22457891011234567891011121314[[#This Row],[PEMBULATAN]]*O3</f>
        <v>22770</v>
      </c>
    </row>
    <row r="4" spans="1:16" ht="26.25" customHeight="1" x14ac:dyDescent="0.2">
      <c r="A4" s="14"/>
      <c r="B4" s="75"/>
      <c r="C4" s="9" t="s">
        <v>1289</v>
      </c>
      <c r="D4" s="76" t="s">
        <v>86</v>
      </c>
      <c r="E4" s="13">
        <v>44506</v>
      </c>
      <c r="F4" s="76" t="s">
        <v>87</v>
      </c>
      <c r="G4" s="13">
        <v>44507</v>
      </c>
      <c r="H4" s="10" t="s">
        <v>1355</v>
      </c>
      <c r="I4" s="1">
        <v>45</v>
      </c>
      <c r="J4" s="1">
        <v>25</v>
      </c>
      <c r="K4" s="1">
        <v>30</v>
      </c>
      <c r="L4" s="1">
        <v>3</v>
      </c>
      <c r="M4" s="80">
        <v>8.4375</v>
      </c>
      <c r="N4" s="8">
        <v>9</v>
      </c>
      <c r="O4" s="64">
        <v>2530</v>
      </c>
      <c r="P4" s="65">
        <f>Table22457891011234567891011121314[[#This Row],[PEMBULATAN]]*O4</f>
        <v>22770</v>
      </c>
    </row>
    <row r="5" spans="1:16" ht="26.25" customHeight="1" x14ac:dyDescent="0.2">
      <c r="A5" s="14"/>
      <c r="B5" s="14"/>
      <c r="C5" s="9" t="s">
        <v>1290</v>
      </c>
      <c r="D5" s="76" t="s">
        <v>86</v>
      </c>
      <c r="E5" s="13">
        <v>44506</v>
      </c>
      <c r="F5" s="76" t="s">
        <v>87</v>
      </c>
      <c r="G5" s="13">
        <v>44507</v>
      </c>
      <c r="H5" s="10" t="s">
        <v>1355</v>
      </c>
      <c r="I5" s="1">
        <v>60</v>
      </c>
      <c r="J5" s="1">
        <v>45</v>
      </c>
      <c r="K5" s="1">
        <v>15</v>
      </c>
      <c r="L5" s="1">
        <v>2</v>
      </c>
      <c r="M5" s="80">
        <v>10.125</v>
      </c>
      <c r="N5" s="95">
        <v>10.125</v>
      </c>
      <c r="O5" s="64">
        <v>2530</v>
      </c>
      <c r="P5" s="65">
        <f>Table22457891011234567891011121314[[#This Row],[PEMBULATAN]]*O5</f>
        <v>25616.25</v>
      </c>
    </row>
    <row r="6" spans="1:16" ht="26.25" customHeight="1" x14ac:dyDescent="0.2">
      <c r="A6" s="14"/>
      <c r="B6" s="119"/>
      <c r="C6" s="73" t="s">
        <v>1291</v>
      </c>
      <c r="D6" s="78" t="s">
        <v>86</v>
      </c>
      <c r="E6" s="13">
        <v>44506</v>
      </c>
      <c r="F6" s="76" t="s">
        <v>87</v>
      </c>
      <c r="G6" s="13">
        <v>44507</v>
      </c>
      <c r="H6" s="77" t="s">
        <v>1355</v>
      </c>
      <c r="I6" s="16">
        <v>40</v>
      </c>
      <c r="J6" s="16">
        <v>30</v>
      </c>
      <c r="K6" s="16">
        <v>25</v>
      </c>
      <c r="L6" s="16">
        <v>8</v>
      </c>
      <c r="M6" s="81">
        <v>7.5</v>
      </c>
      <c r="N6" s="95">
        <v>8</v>
      </c>
      <c r="O6" s="64">
        <v>2530</v>
      </c>
      <c r="P6" s="65">
        <f>Table22457891011234567891011121314[[#This Row],[PEMBULATAN]]*O6</f>
        <v>20240</v>
      </c>
    </row>
    <row r="7" spans="1:16" ht="26.25" customHeight="1" x14ac:dyDescent="0.2">
      <c r="A7" s="14"/>
      <c r="B7" s="14" t="s">
        <v>1292</v>
      </c>
      <c r="C7" s="73" t="s">
        <v>1293</v>
      </c>
      <c r="D7" s="78" t="s">
        <v>86</v>
      </c>
      <c r="E7" s="13">
        <v>44506</v>
      </c>
      <c r="F7" s="76" t="s">
        <v>87</v>
      </c>
      <c r="G7" s="13">
        <v>44507</v>
      </c>
      <c r="H7" s="77" t="s">
        <v>1355</v>
      </c>
      <c r="I7" s="16">
        <v>50</v>
      </c>
      <c r="J7" s="16">
        <v>40</v>
      </c>
      <c r="K7" s="16">
        <v>40</v>
      </c>
      <c r="L7" s="16">
        <v>14</v>
      </c>
      <c r="M7" s="81">
        <v>20</v>
      </c>
      <c r="N7" s="95">
        <v>20</v>
      </c>
      <c r="O7" s="64">
        <v>2530</v>
      </c>
      <c r="P7" s="65">
        <f>Table22457891011234567891011121314[[#This Row],[PEMBULATAN]]*O7</f>
        <v>50600</v>
      </c>
    </row>
    <row r="8" spans="1:16" ht="26.25" customHeight="1" x14ac:dyDescent="0.2">
      <c r="A8" s="14"/>
      <c r="B8" s="14"/>
      <c r="C8" s="73" t="s">
        <v>1294</v>
      </c>
      <c r="D8" s="78" t="s">
        <v>86</v>
      </c>
      <c r="E8" s="13">
        <v>44506</v>
      </c>
      <c r="F8" s="76" t="s">
        <v>87</v>
      </c>
      <c r="G8" s="13">
        <v>44507</v>
      </c>
      <c r="H8" s="77" t="s">
        <v>1355</v>
      </c>
      <c r="I8" s="16">
        <v>100</v>
      </c>
      <c r="J8" s="16">
        <v>50</v>
      </c>
      <c r="K8" s="16">
        <v>30</v>
      </c>
      <c r="L8" s="16">
        <v>25</v>
      </c>
      <c r="M8" s="81">
        <v>37.5</v>
      </c>
      <c r="N8" s="95">
        <v>37.5</v>
      </c>
      <c r="O8" s="64">
        <v>2530</v>
      </c>
      <c r="P8" s="65">
        <f>Table22457891011234567891011121314[[#This Row],[PEMBULATAN]]*O8</f>
        <v>94875</v>
      </c>
    </row>
    <row r="9" spans="1:16" ht="26.25" customHeight="1" x14ac:dyDescent="0.2">
      <c r="A9" s="14"/>
      <c r="B9" s="14"/>
      <c r="C9" s="73" t="s">
        <v>1295</v>
      </c>
      <c r="D9" s="78" t="s">
        <v>86</v>
      </c>
      <c r="E9" s="13">
        <v>44506</v>
      </c>
      <c r="F9" s="76" t="s">
        <v>87</v>
      </c>
      <c r="G9" s="13">
        <v>44507</v>
      </c>
      <c r="H9" s="77" t="s">
        <v>1355</v>
      </c>
      <c r="I9" s="16">
        <v>130</v>
      </c>
      <c r="J9" s="16">
        <v>20</v>
      </c>
      <c r="K9" s="16">
        <v>20</v>
      </c>
      <c r="L9" s="16">
        <v>10</v>
      </c>
      <c r="M9" s="81">
        <v>13</v>
      </c>
      <c r="N9" s="95">
        <v>13</v>
      </c>
      <c r="O9" s="64">
        <v>2530</v>
      </c>
      <c r="P9" s="65">
        <f>Table22457891011234567891011121314[[#This Row],[PEMBULATAN]]*O9</f>
        <v>32890</v>
      </c>
    </row>
    <row r="10" spans="1:16" ht="26.25" customHeight="1" x14ac:dyDescent="0.2">
      <c r="A10" s="14"/>
      <c r="B10" s="14"/>
      <c r="C10" s="73" t="s">
        <v>1296</v>
      </c>
      <c r="D10" s="78" t="s">
        <v>86</v>
      </c>
      <c r="E10" s="13">
        <v>44506</v>
      </c>
      <c r="F10" s="76" t="s">
        <v>87</v>
      </c>
      <c r="G10" s="13">
        <v>44507</v>
      </c>
      <c r="H10" s="77" t="s">
        <v>1355</v>
      </c>
      <c r="I10" s="16">
        <v>90</v>
      </c>
      <c r="J10" s="16">
        <v>40</v>
      </c>
      <c r="K10" s="16">
        <v>20</v>
      </c>
      <c r="L10" s="16">
        <v>9</v>
      </c>
      <c r="M10" s="81">
        <v>18</v>
      </c>
      <c r="N10" s="95">
        <v>18</v>
      </c>
      <c r="O10" s="64">
        <v>2530</v>
      </c>
      <c r="P10" s="65">
        <f>Table22457891011234567891011121314[[#This Row],[PEMBULATAN]]*O10</f>
        <v>45540</v>
      </c>
    </row>
    <row r="11" spans="1:16" ht="26.25" customHeight="1" x14ac:dyDescent="0.2">
      <c r="A11" s="14"/>
      <c r="B11" s="14"/>
      <c r="C11" s="73" t="s">
        <v>1297</v>
      </c>
      <c r="D11" s="78" t="s">
        <v>86</v>
      </c>
      <c r="E11" s="13">
        <v>44506</v>
      </c>
      <c r="F11" s="76" t="s">
        <v>87</v>
      </c>
      <c r="G11" s="13">
        <v>44507</v>
      </c>
      <c r="H11" s="77" t="s">
        <v>1355</v>
      </c>
      <c r="I11" s="16">
        <v>40</v>
      </c>
      <c r="J11" s="16">
        <v>25</v>
      </c>
      <c r="K11" s="16">
        <v>30</v>
      </c>
      <c r="L11" s="16">
        <v>7</v>
      </c>
      <c r="M11" s="81">
        <v>7.5</v>
      </c>
      <c r="N11" s="95">
        <v>7.5</v>
      </c>
      <c r="O11" s="64">
        <v>2530</v>
      </c>
      <c r="P11" s="65">
        <f>Table22457891011234567891011121314[[#This Row],[PEMBULATAN]]*O11</f>
        <v>18975</v>
      </c>
    </row>
    <row r="12" spans="1:16" ht="26.25" customHeight="1" x14ac:dyDescent="0.2">
      <c r="A12" s="14"/>
      <c r="B12" s="14"/>
      <c r="C12" s="73" t="s">
        <v>1298</v>
      </c>
      <c r="D12" s="78" t="s">
        <v>86</v>
      </c>
      <c r="E12" s="13">
        <v>44506</v>
      </c>
      <c r="F12" s="76" t="s">
        <v>87</v>
      </c>
      <c r="G12" s="13">
        <v>44507</v>
      </c>
      <c r="H12" s="77" t="s">
        <v>1355</v>
      </c>
      <c r="I12" s="16">
        <v>85</v>
      </c>
      <c r="J12" s="16">
        <v>40</v>
      </c>
      <c r="K12" s="16">
        <v>30</v>
      </c>
      <c r="L12" s="16">
        <v>7</v>
      </c>
      <c r="M12" s="81">
        <v>25.5</v>
      </c>
      <c r="N12" s="95">
        <v>25.5</v>
      </c>
      <c r="O12" s="64">
        <v>2530</v>
      </c>
      <c r="P12" s="65">
        <f>Table22457891011234567891011121314[[#This Row],[PEMBULATAN]]*O12</f>
        <v>64515</v>
      </c>
    </row>
    <row r="13" spans="1:16" ht="26.25" customHeight="1" x14ac:dyDescent="0.2">
      <c r="A13" s="14"/>
      <c r="B13" s="14"/>
      <c r="C13" s="73" t="s">
        <v>1299</v>
      </c>
      <c r="D13" s="78" t="s">
        <v>86</v>
      </c>
      <c r="E13" s="13">
        <v>44506</v>
      </c>
      <c r="F13" s="76" t="s">
        <v>87</v>
      </c>
      <c r="G13" s="13">
        <v>44507</v>
      </c>
      <c r="H13" s="77" t="s">
        <v>1355</v>
      </c>
      <c r="I13" s="16">
        <v>50</v>
      </c>
      <c r="J13" s="16">
        <v>25</v>
      </c>
      <c r="K13" s="16">
        <v>20</v>
      </c>
      <c r="L13" s="16">
        <v>5</v>
      </c>
      <c r="M13" s="81">
        <v>6.25</v>
      </c>
      <c r="N13" s="95">
        <v>6.25</v>
      </c>
      <c r="O13" s="64">
        <v>2530</v>
      </c>
      <c r="P13" s="65">
        <f>Table22457891011234567891011121314[[#This Row],[PEMBULATAN]]*O13</f>
        <v>15812.5</v>
      </c>
    </row>
    <row r="14" spans="1:16" ht="26.25" customHeight="1" x14ac:dyDescent="0.2">
      <c r="A14" s="14"/>
      <c r="B14" s="14"/>
      <c r="C14" s="73" t="s">
        <v>1300</v>
      </c>
      <c r="D14" s="78" t="s">
        <v>86</v>
      </c>
      <c r="E14" s="13">
        <v>44506</v>
      </c>
      <c r="F14" s="76" t="s">
        <v>87</v>
      </c>
      <c r="G14" s="13">
        <v>44507</v>
      </c>
      <c r="H14" s="77" t="s">
        <v>1355</v>
      </c>
      <c r="I14" s="16">
        <v>40</v>
      </c>
      <c r="J14" s="16">
        <v>40</v>
      </c>
      <c r="K14" s="16">
        <v>50</v>
      </c>
      <c r="L14" s="16">
        <v>4</v>
      </c>
      <c r="M14" s="81">
        <v>20</v>
      </c>
      <c r="N14" s="95">
        <v>20</v>
      </c>
      <c r="O14" s="64">
        <v>2530</v>
      </c>
      <c r="P14" s="65">
        <f>Table22457891011234567891011121314[[#This Row],[PEMBULATAN]]*O14</f>
        <v>50600</v>
      </c>
    </row>
    <row r="15" spans="1:16" ht="26.25" customHeight="1" x14ac:dyDescent="0.2">
      <c r="A15" s="14"/>
      <c r="B15" s="14"/>
      <c r="C15" s="73" t="s">
        <v>1301</v>
      </c>
      <c r="D15" s="78" t="s">
        <v>86</v>
      </c>
      <c r="E15" s="13">
        <v>44506</v>
      </c>
      <c r="F15" s="76" t="s">
        <v>87</v>
      </c>
      <c r="G15" s="13">
        <v>44507</v>
      </c>
      <c r="H15" s="77" t="s">
        <v>1355</v>
      </c>
      <c r="I15" s="16">
        <v>45</v>
      </c>
      <c r="J15" s="16">
        <v>45</v>
      </c>
      <c r="K15" s="16">
        <v>20</v>
      </c>
      <c r="L15" s="16">
        <v>3</v>
      </c>
      <c r="M15" s="81">
        <v>10.125</v>
      </c>
      <c r="N15" s="95">
        <v>10.125</v>
      </c>
      <c r="O15" s="64">
        <v>2530</v>
      </c>
      <c r="P15" s="65">
        <f>Table22457891011234567891011121314[[#This Row],[PEMBULATAN]]*O15</f>
        <v>25616.25</v>
      </c>
    </row>
    <row r="16" spans="1:16" ht="26.25" customHeight="1" x14ac:dyDescent="0.2">
      <c r="A16" s="14"/>
      <c r="B16" s="14"/>
      <c r="C16" s="73" t="s">
        <v>1302</v>
      </c>
      <c r="D16" s="78" t="s">
        <v>86</v>
      </c>
      <c r="E16" s="13">
        <v>44506</v>
      </c>
      <c r="F16" s="76" t="s">
        <v>87</v>
      </c>
      <c r="G16" s="13">
        <v>44507</v>
      </c>
      <c r="H16" s="77" t="s">
        <v>1355</v>
      </c>
      <c r="I16" s="16">
        <v>40</v>
      </c>
      <c r="J16" s="16">
        <v>35</v>
      </c>
      <c r="K16" s="16">
        <v>25</v>
      </c>
      <c r="L16" s="16">
        <v>8</v>
      </c>
      <c r="M16" s="81">
        <v>8.75</v>
      </c>
      <c r="N16" s="95">
        <v>8.75</v>
      </c>
      <c r="O16" s="64">
        <v>2530</v>
      </c>
      <c r="P16" s="65">
        <f>Table22457891011234567891011121314[[#This Row],[PEMBULATAN]]*O16</f>
        <v>22137.5</v>
      </c>
    </row>
    <row r="17" spans="1:16" ht="26.25" customHeight="1" x14ac:dyDescent="0.2">
      <c r="A17" s="14"/>
      <c r="B17" s="14"/>
      <c r="C17" s="73" t="s">
        <v>1303</v>
      </c>
      <c r="D17" s="78" t="s">
        <v>86</v>
      </c>
      <c r="E17" s="13">
        <v>44506</v>
      </c>
      <c r="F17" s="76" t="s">
        <v>87</v>
      </c>
      <c r="G17" s="13">
        <v>44507</v>
      </c>
      <c r="H17" s="77" t="s">
        <v>1355</v>
      </c>
      <c r="I17" s="16">
        <v>80</v>
      </c>
      <c r="J17" s="16">
        <v>35</v>
      </c>
      <c r="K17" s="16">
        <v>40</v>
      </c>
      <c r="L17" s="16">
        <v>2</v>
      </c>
      <c r="M17" s="81">
        <v>28</v>
      </c>
      <c r="N17" s="95">
        <v>28</v>
      </c>
      <c r="O17" s="64">
        <v>2530</v>
      </c>
      <c r="P17" s="65">
        <f>Table22457891011234567891011121314[[#This Row],[PEMBULATAN]]*O17</f>
        <v>70840</v>
      </c>
    </row>
    <row r="18" spans="1:16" ht="26.25" customHeight="1" x14ac:dyDescent="0.2">
      <c r="A18" s="14"/>
      <c r="B18" s="14"/>
      <c r="C18" s="73" t="s">
        <v>1304</v>
      </c>
      <c r="D18" s="78" t="s">
        <v>86</v>
      </c>
      <c r="E18" s="13">
        <v>44506</v>
      </c>
      <c r="F18" s="76" t="s">
        <v>87</v>
      </c>
      <c r="G18" s="13">
        <v>44507</v>
      </c>
      <c r="H18" s="77" t="s">
        <v>1355</v>
      </c>
      <c r="I18" s="16">
        <v>50</v>
      </c>
      <c r="J18" s="16">
        <v>40</v>
      </c>
      <c r="K18" s="16">
        <v>25</v>
      </c>
      <c r="L18" s="16">
        <v>11</v>
      </c>
      <c r="M18" s="81">
        <v>12.5</v>
      </c>
      <c r="N18" s="95">
        <v>12.5</v>
      </c>
      <c r="O18" s="64">
        <v>2530</v>
      </c>
      <c r="P18" s="65">
        <f>Table22457891011234567891011121314[[#This Row],[PEMBULATAN]]*O18</f>
        <v>31625</v>
      </c>
    </row>
    <row r="19" spans="1:16" ht="26.25" customHeight="1" x14ac:dyDescent="0.2">
      <c r="A19" s="14"/>
      <c r="B19" s="14"/>
      <c r="C19" s="73" t="s">
        <v>1305</v>
      </c>
      <c r="D19" s="78" t="s">
        <v>86</v>
      </c>
      <c r="E19" s="13">
        <v>44506</v>
      </c>
      <c r="F19" s="76" t="s">
        <v>87</v>
      </c>
      <c r="G19" s="13">
        <v>44507</v>
      </c>
      <c r="H19" s="77" t="s">
        <v>1355</v>
      </c>
      <c r="I19" s="16">
        <v>70</v>
      </c>
      <c r="J19" s="16">
        <v>40</v>
      </c>
      <c r="K19" s="16">
        <v>20</v>
      </c>
      <c r="L19" s="16">
        <v>1</v>
      </c>
      <c r="M19" s="81">
        <v>14</v>
      </c>
      <c r="N19" s="95">
        <v>14</v>
      </c>
      <c r="O19" s="64">
        <v>2530</v>
      </c>
      <c r="P19" s="65">
        <f>Table22457891011234567891011121314[[#This Row],[PEMBULATAN]]*O19</f>
        <v>35420</v>
      </c>
    </row>
    <row r="20" spans="1:16" ht="26.25" customHeight="1" x14ac:dyDescent="0.2">
      <c r="A20" s="14"/>
      <c r="B20" s="14"/>
      <c r="C20" s="73" t="s">
        <v>1306</v>
      </c>
      <c r="D20" s="78" t="s">
        <v>86</v>
      </c>
      <c r="E20" s="13">
        <v>44506</v>
      </c>
      <c r="F20" s="76" t="s">
        <v>87</v>
      </c>
      <c r="G20" s="13">
        <v>44507</v>
      </c>
      <c r="H20" s="77" t="s">
        <v>1355</v>
      </c>
      <c r="I20" s="16">
        <v>70</v>
      </c>
      <c r="J20" s="16">
        <v>50</v>
      </c>
      <c r="K20" s="16">
        <v>30</v>
      </c>
      <c r="L20" s="16">
        <v>11</v>
      </c>
      <c r="M20" s="81">
        <v>26.25</v>
      </c>
      <c r="N20" s="95">
        <v>26.25</v>
      </c>
      <c r="O20" s="64">
        <v>2530</v>
      </c>
      <c r="P20" s="65">
        <f>Table22457891011234567891011121314[[#This Row],[PEMBULATAN]]*O20</f>
        <v>66412.5</v>
      </c>
    </row>
    <row r="21" spans="1:16" ht="26.25" customHeight="1" x14ac:dyDescent="0.2">
      <c r="A21" s="14"/>
      <c r="B21" s="14"/>
      <c r="C21" s="73" t="s">
        <v>1307</v>
      </c>
      <c r="D21" s="78" t="s">
        <v>86</v>
      </c>
      <c r="E21" s="13">
        <v>44506</v>
      </c>
      <c r="F21" s="76" t="s">
        <v>87</v>
      </c>
      <c r="G21" s="13">
        <v>44507</v>
      </c>
      <c r="H21" s="77" t="s">
        <v>1355</v>
      </c>
      <c r="I21" s="16">
        <v>90</v>
      </c>
      <c r="J21" s="16">
        <v>60</v>
      </c>
      <c r="K21" s="16">
        <v>30</v>
      </c>
      <c r="L21" s="16">
        <v>8</v>
      </c>
      <c r="M21" s="81">
        <v>40.5</v>
      </c>
      <c r="N21" s="95">
        <v>40.5</v>
      </c>
      <c r="O21" s="64">
        <v>2530</v>
      </c>
      <c r="P21" s="65">
        <f>Table22457891011234567891011121314[[#This Row],[PEMBULATAN]]*O21</f>
        <v>102465</v>
      </c>
    </row>
    <row r="22" spans="1:16" ht="26.25" customHeight="1" x14ac:dyDescent="0.2">
      <c r="A22" s="14"/>
      <c r="B22" s="14"/>
      <c r="C22" s="73" t="s">
        <v>1308</v>
      </c>
      <c r="D22" s="78" t="s">
        <v>86</v>
      </c>
      <c r="E22" s="13">
        <v>44506</v>
      </c>
      <c r="F22" s="76" t="s">
        <v>87</v>
      </c>
      <c r="G22" s="13">
        <v>44507</v>
      </c>
      <c r="H22" s="77" t="s">
        <v>1355</v>
      </c>
      <c r="I22" s="16">
        <v>90</v>
      </c>
      <c r="J22" s="16">
        <v>50</v>
      </c>
      <c r="K22" s="16">
        <v>20</v>
      </c>
      <c r="L22" s="16">
        <v>13</v>
      </c>
      <c r="M22" s="81">
        <v>22.5</v>
      </c>
      <c r="N22" s="95">
        <v>22.5</v>
      </c>
      <c r="O22" s="64">
        <v>2530</v>
      </c>
      <c r="P22" s="65">
        <f>Table22457891011234567891011121314[[#This Row],[PEMBULATAN]]*O22</f>
        <v>56925</v>
      </c>
    </row>
    <row r="23" spans="1:16" ht="26.25" customHeight="1" x14ac:dyDescent="0.2">
      <c r="A23" s="14"/>
      <c r="B23" s="14"/>
      <c r="C23" s="73" t="s">
        <v>1309</v>
      </c>
      <c r="D23" s="78" t="s">
        <v>86</v>
      </c>
      <c r="E23" s="13">
        <v>44506</v>
      </c>
      <c r="F23" s="76" t="s">
        <v>87</v>
      </c>
      <c r="G23" s="13">
        <v>44507</v>
      </c>
      <c r="H23" s="77" t="s">
        <v>1355</v>
      </c>
      <c r="I23" s="16">
        <v>100</v>
      </c>
      <c r="J23" s="16">
        <v>60</v>
      </c>
      <c r="K23" s="16">
        <v>50</v>
      </c>
      <c r="L23" s="16">
        <v>18</v>
      </c>
      <c r="M23" s="81">
        <v>75</v>
      </c>
      <c r="N23" s="95">
        <v>75</v>
      </c>
      <c r="O23" s="64">
        <v>2530</v>
      </c>
      <c r="P23" s="65">
        <f>Table22457891011234567891011121314[[#This Row],[PEMBULATAN]]*O23</f>
        <v>189750</v>
      </c>
    </row>
    <row r="24" spans="1:16" ht="26.25" customHeight="1" x14ac:dyDescent="0.2">
      <c r="A24" s="14"/>
      <c r="B24" s="14"/>
      <c r="C24" s="73" t="s">
        <v>1310</v>
      </c>
      <c r="D24" s="78" t="s">
        <v>86</v>
      </c>
      <c r="E24" s="13">
        <v>44506</v>
      </c>
      <c r="F24" s="76" t="s">
        <v>87</v>
      </c>
      <c r="G24" s="13">
        <v>44507</v>
      </c>
      <c r="H24" s="77" t="s">
        <v>1355</v>
      </c>
      <c r="I24" s="16">
        <v>100</v>
      </c>
      <c r="J24" s="16">
        <v>60</v>
      </c>
      <c r="K24" s="16">
        <v>40</v>
      </c>
      <c r="L24" s="16">
        <v>12</v>
      </c>
      <c r="M24" s="81">
        <v>60</v>
      </c>
      <c r="N24" s="95">
        <v>60</v>
      </c>
      <c r="O24" s="64">
        <v>2530</v>
      </c>
      <c r="P24" s="65">
        <f>Table22457891011234567891011121314[[#This Row],[PEMBULATAN]]*O24</f>
        <v>151800</v>
      </c>
    </row>
    <row r="25" spans="1:16" ht="26.25" customHeight="1" x14ac:dyDescent="0.2">
      <c r="A25" s="14"/>
      <c r="B25" s="14"/>
      <c r="C25" s="73" t="s">
        <v>1311</v>
      </c>
      <c r="D25" s="78" t="s">
        <v>86</v>
      </c>
      <c r="E25" s="13">
        <v>44506</v>
      </c>
      <c r="F25" s="76" t="s">
        <v>87</v>
      </c>
      <c r="G25" s="13">
        <v>44507</v>
      </c>
      <c r="H25" s="77" t="s">
        <v>1355</v>
      </c>
      <c r="I25" s="16">
        <v>60</v>
      </c>
      <c r="J25" s="16">
        <v>40</v>
      </c>
      <c r="K25" s="16">
        <v>30</v>
      </c>
      <c r="L25" s="16">
        <v>3</v>
      </c>
      <c r="M25" s="81">
        <v>18</v>
      </c>
      <c r="N25" s="95">
        <v>18</v>
      </c>
      <c r="O25" s="64">
        <v>2530</v>
      </c>
      <c r="P25" s="65">
        <f>Table22457891011234567891011121314[[#This Row],[PEMBULATAN]]*O25</f>
        <v>45540</v>
      </c>
    </row>
    <row r="26" spans="1:16" ht="26.25" customHeight="1" x14ac:dyDescent="0.2">
      <c r="A26" s="14"/>
      <c r="B26" s="14"/>
      <c r="C26" s="73" t="s">
        <v>1312</v>
      </c>
      <c r="D26" s="78" t="s">
        <v>86</v>
      </c>
      <c r="E26" s="13">
        <v>44506</v>
      </c>
      <c r="F26" s="76" t="s">
        <v>87</v>
      </c>
      <c r="G26" s="13">
        <v>44507</v>
      </c>
      <c r="H26" s="77" t="s">
        <v>1355</v>
      </c>
      <c r="I26" s="16">
        <v>40</v>
      </c>
      <c r="J26" s="16">
        <v>30</v>
      </c>
      <c r="K26" s="16">
        <v>20</v>
      </c>
      <c r="L26" s="16">
        <v>7</v>
      </c>
      <c r="M26" s="81">
        <v>6</v>
      </c>
      <c r="N26" s="95">
        <v>7</v>
      </c>
      <c r="O26" s="64">
        <v>2530</v>
      </c>
      <c r="P26" s="65">
        <f>Table22457891011234567891011121314[[#This Row],[PEMBULATAN]]*O26</f>
        <v>17710</v>
      </c>
    </row>
    <row r="27" spans="1:16" ht="26.25" customHeight="1" x14ac:dyDescent="0.2">
      <c r="A27" s="14"/>
      <c r="B27" s="14"/>
      <c r="C27" s="73" t="s">
        <v>1313</v>
      </c>
      <c r="D27" s="78" t="s">
        <v>86</v>
      </c>
      <c r="E27" s="13">
        <v>44506</v>
      </c>
      <c r="F27" s="76" t="s">
        <v>87</v>
      </c>
      <c r="G27" s="13">
        <v>44507</v>
      </c>
      <c r="H27" s="77" t="s">
        <v>1355</v>
      </c>
      <c r="I27" s="16">
        <v>100</v>
      </c>
      <c r="J27" s="16">
        <v>60</v>
      </c>
      <c r="K27" s="16">
        <v>40</v>
      </c>
      <c r="L27" s="16">
        <v>10</v>
      </c>
      <c r="M27" s="81">
        <v>60</v>
      </c>
      <c r="N27" s="95">
        <v>60</v>
      </c>
      <c r="O27" s="64">
        <v>2530</v>
      </c>
      <c r="P27" s="65">
        <f>Table22457891011234567891011121314[[#This Row],[PEMBULATAN]]*O27</f>
        <v>151800</v>
      </c>
    </row>
    <row r="28" spans="1:16" ht="26.25" customHeight="1" x14ac:dyDescent="0.2">
      <c r="A28" s="14"/>
      <c r="B28" s="14"/>
      <c r="C28" s="73" t="s">
        <v>1314</v>
      </c>
      <c r="D28" s="78" t="s">
        <v>86</v>
      </c>
      <c r="E28" s="13">
        <v>44506</v>
      </c>
      <c r="F28" s="76" t="s">
        <v>87</v>
      </c>
      <c r="G28" s="13">
        <v>44507</v>
      </c>
      <c r="H28" s="77" t="s">
        <v>1355</v>
      </c>
      <c r="I28" s="16">
        <v>90</v>
      </c>
      <c r="J28" s="16">
        <v>60</v>
      </c>
      <c r="K28" s="16">
        <v>40</v>
      </c>
      <c r="L28" s="16">
        <v>6</v>
      </c>
      <c r="M28" s="81">
        <v>54</v>
      </c>
      <c r="N28" s="95">
        <v>54</v>
      </c>
      <c r="O28" s="64">
        <v>2530</v>
      </c>
      <c r="P28" s="65">
        <f>Table22457891011234567891011121314[[#This Row],[PEMBULATAN]]*O28</f>
        <v>136620</v>
      </c>
    </row>
    <row r="29" spans="1:16" ht="26.25" customHeight="1" x14ac:dyDescent="0.2">
      <c r="A29" s="14"/>
      <c r="B29" s="14"/>
      <c r="C29" s="73" t="s">
        <v>1315</v>
      </c>
      <c r="D29" s="78" t="s">
        <v>86</v>
      </c>
      <c r="E29" s="13">
        <v>44506</v>
      </c>
      <c r="F29" s="76" t="s">
        <v>87</v>
      </c>
      <c r="G29" s="13">
        <v>44507</v>
      </c>
      <c r="H29" s="77" t="s">
        <v>1355</v>
      </c>
      <c r="I29" s="16">
        <v>60</v>
      </c>
      <c r="J29" s="16">
        <v>40</v>
      </c>
      <c r="K29" s="16">
        <v>30</v>
      </c>
      <c r="L29" s="16">
        <v>7</v>
      </c>
      <c r="M29" s="81">
        <v>18</v>
      </c>
      <c r="N29" s="95">
        <v>18</v>
      </c>
      <c r="O29" s="64">
        <v>2530</v>
      </c>
      <c r="P29" s="65">
        <f>Table22457891011234567891011121314[[#This Row],[PEMBULATAN]]*O29</f>
        <v>45540</v>
      </c>
    </row>
    <row r="30" spans="1:16" ht="26.25" customHeight="1" x14ac:dyDescent="0.2">
      <c r="A30" s="14"/>
      <c r="B30" s="14"/>
      <c r="C30" s="73" t="s">
        <v>1316</v>
      </c>
      <c r="D30" s="78" t="s">
        <v>86</v>
      </c>
      <c r="E30" s="13">
        <v>44506</v>
      </c>
      <c r="F30" s="76" t="s">
        <v>87</v>
      </c>
      <c r="G30" s="13">
        <v>44507</v>
      </c>
      <c r="H30" s="77" t="s">
        <v>1355</v>
      </c>
      <c r="I30" s="16">
        <v>60</v>
      </c>
      <c r="J30" s="16">
        <v>40</v>
      </c>
      <c r="K30" s="16">
        <v>30</v>
      </c>
      <c r="L30" s="16">
        <v>3</v>
      </c>
      <c r="M30" s="81">
        <v>18</v>
      </c>
      <c r="N30" s="95">
        <v>18</v>
      </c>
      <c r="O30" s="64">
        <v>2530</v>
      </c>
      <c r="P30" s="65">
        <f>Table22457891011234567891011121314[[#This Row],[PEMBULATAN]]*O30</f>
        <v>45540</v>
      </c>
    </row>
    <row r="31" spans="1:16" ht="26.25" customHeight="1" x14ac:dyDescent="0.2">
      <c r="A31" s="14"/>
      <c r="B31" s="14"/>
      <c r="C31" s="73" t="s">
        <v>1317</v>
      </c>
      <c r="D31" s="78" t="s">
        <v>86</v>
      </c>
      <c r="E31" s="13">
        <v>44506</v>
      </c>
      <c r="F31" s="76" t="s">
        <v>87</v>
      </c>
      <c r="G31" s="13">
        <v>44507</v>
      </c>
      <c r="H31" s="77" t="s">
        <v>1355</v>
      </c>
      <c r="I31" s="16">
        <v>60</v>
      </c>
      <c r="J31" s="16">
        <v>40</v>
      </c>
      <c r="K31" s="16">
        <v>40</v>
      </c>
      <c r="L31" s="16">
        <v>2</v>
      </c>
      <c r="M31" s="81">
        <v>24</v>
      </c>
      <c r="N31" s="95">
        <v>24</v>
      </c>
      <c r="O31" s="64">
        <v>2530</v>
      </c>
      <c r="P31" s="65">
        <f>Table22457891011234567891011121314[[#This Row],[PEMBULATAN]]*O31</f>
        <v>60720</v>
      </c>
    </row>
    <row r="32" spans="1:16" ht="26.25" customHeight="1" x14ac:dyDescent="0.2">
      <c r="A32" s="14"/>
      <c r="B32" s="14"/>
      <c r="C32" s="73" t="s">
        <v>1318</v>
      </c>
      <c r="D32" s="78" t="s">
        <v>86</v>
      </c>
      <c r="E32" s="13">
        <v>44506</v>
      </c>
      <c r="F32" s="76" t="s">
        <v>87</v>
      </c>
      <c r="G32" s="13">
        <v>44507</v>
      </c>
      <c r="H32" s="77" t="s">
        <v>1355</v>
      </c>
      <c r="I32" s="16">
        <v>70</v>
      </c>
      <c r="J32" s="16">
        <v>40</v>
      </c>
      <c r="K32" s="16">
        <v>20</v>
      </c>
      <c r="L32" s="16">
        <v>1</v>
      </c>
      <c r="M32" s="81">
        <v>14</v>
      </c>
      <c r="N32" s="95">
        <v>14</v>
      </c>
      <c r="O32" s="64">
        <v>2530</v>
      </c>
      <c r="P32" s="65">
        <f>Table22457891011234567891011121314[[#This Row],[PEMBULATAN]]*O32</f>
        <v>35420</v>
      </c>
    </row>
    <row r="33" spans="1:16" ht="26.25" customHeight="1" x14ac:dyDescent="0.2">
      <c r="A33" s="14"/>
      <c r="B33" s="14"/>
      <c r="C33" s="73" t="s">
        <v>1319</v>
      </c>
      <c r="D33" s="78" t="s">
        <v>86</v>
      </c>
      <c r="E33" s="13">
        <v>44506</v>
      </c>
      <c r="F33" s="76" t="s">
        <v>87</v>
      </c>
      <c r="G33" s="13">
        <v>44507</v>
      </c>
      <c r="H33" s="77" t="s">
        <v>1355</v>
      </c>
      <c r="I33" s="16">
        <v>60</v>
      </c>
      <c r="J33" s="16">
        <v>60</v>
      </c>
      <c r="K33" s="16">
        <v>30</v>
      </c>
      <c r="L33" s="16">
        <v>18</v>
      </c>
      <c r="M33" s="81">
        <v>27</v>
      </c>
      <c r="N33" s="95">
        <v>27</v>
      </c>
      <c r="O33" s="64">
        <v>2530</v>
      </c>
      <c r="P33" s="65">
        <f>Table22457891011234567891011121314[[#This Row],[PEMBULATAN]]*O33</f>
        <v>68310</v>
      </c>
    </row>
    <row r="34" spans="1:16" ht="26.25" customHeight="1" x14ac:dyDescent="0.2">
      <c r="A34" s="14"/>
      <c r="B34" s="14"/>
      <c r="C34" s="73" t="s">
        <v>1320</v>
      </c>
      <c r="D34" s="78" t="s">
        <v>86</v>
      </c>
      <c r="E34" s="13">
        <v>44506</v>
      </c>
      <c r="F34" s="76" t="s">
        <v>87</v>
      </c>
      <c r="G34" s="13">
        <v>44507</v>
      </c>
      <c r="H34" s="77" t="s">
        <v>1355</v>
      </c>
      <c r="I34" s="16">
        <v>60</v>
      </c>
      <c r="J34" s="16">
        <v>50</v>
      </c>
      <c r="K34" s="16">
        <v>25</v>
      </c>
      <c r="L34" s="16">
        <v>3</v>
      </c>
      <c r="M34" s="81">
        <v>18.75</v>
      </c>
      <c r="N34" s="95">
        <v>18.75</v>
      </c>
      <c r="O34" s="64">
        <v>2530</v>
      </c>
      <c r="P34" s="65">
        <f>Table22457891011234567891011121314[[#This Row],[PEMBULATAN]]*O34</f>
        <v>47437.5</v>
      </c>
    </row>
    <row r="35" spans="1:16" ht="26.25" customHeight="1" x14ac:dyDescent="0.2">
      <c r="A35" s="14"/>
      <c r="B35" s="14"/>
      <c r="C35" s="73" t="s">
        <v>1321</v>
      </c>
      <c r="D35" s="78" t="s">
        <v>86</v>
      </c>
      <c r="E35" s="13">
        <v>44506</v>
      </c>
      <c r="F35" s="76" t="s">
        <v>87</v>
      </c>
      <c r="G35" s="13">
        <v>44507</v>
      </c>
      <c r="H35" s="77" t="s">
        <v>1355</v>
      </c>
      <c r="I35" s="16">
        <v>70</v>
      </c>
      <c r="J35" s="16">
        <v>60</v>
      </c>
      <c r="K35" s="16">
        <v>30</v>
      </c>
      <c r="L35" s="16">
        <v>6</v>
      </c>
      <c r="M35" s="81">
        <v>31.5</v>
      </c>
      <c r="N35" s="95">
        <v>31.5</v>
      </c>
      <c r="O35" s="64">
        <v>2530</v>
      </c>
      <c r="P35" s="65">
        <f>Table22457891011234567891011121314[[#This Row],[PEMBULATAN]]*O35</f>
        <v>79695</v>
      </c>
    </row>
    <row r="36" spans="1:16" ht="26.25" customHeight="1" x14ac:dyDescent="0.2">
      <c r="A36" s="14"/>
      <c r="B36" s="14"/>
      <c r="C36" s="73" t="s">
        <v>1322</v>
      </c>
      <c r="D36" s="78" t="s">
        <v>86</v>
      </c>
      <c r="E36" s="13">
        <v>44506</v>
      </c>
      <c r="F36" s="76" t="s">
        <v>87</v>
      </c>
      <c r="G36" s="13">
        <v>44507</v>
      </c>
      <c r="H36" s="77" t="s">
        <v>1355</v>
      </c>
      <c r="I36" s="16">
        <v>90</v>
      </c>
      <c r="J36" s="16">
        <v>70</v>
      </c>
      <c r="K36" s="16">
        <v>50</v>
      </c>
      <c r="L36" s="16">
        <v>10</v>
      </c>
      <c r="M36" s="81">
        <v>78.75</v>
      </c>
      <c r="N36" s="95">
        <v>78.75</v>
      </c>
      <c r="O36" s="64">
        <v>2530</v>
      </c>
      <c r="P36" s="65">
        <f>Table22457891011234567891011121314[[#This Row],[PEMBULATAN]]*O36</f>
        <v>199237.5</v>
      </c>
    </row>
    <row r="37" spans="1:16" ht="26.25" customHeight="1" x14ac:dyDescent="0.2">
      <c r="A37" s="14"/>
      <c r="B37" s="14"/>
      <c r="C37" s="73" t="s">
        <v>1323</v>
      </c>
      <c r="D37" s="78" t="s">
        <v>86</v>
      </c>
      <c r="E37" s="13">
        <v>44506</v>
      </c>
      <c r="F37" s="76" t="s">
        <v>87</v>
      </c>
      <c r="G37" s="13">
        <v>44507</v>
      </c>
      <c r="H37" s="77" t="s">
        <v>1355</v>
      </c>
      <c r="I37" s="16">
        <v>70</v>
      </c>
      <c r="J37" s="16">
        <v>60</v>
      </c>
      <c r="K37" s="16">
        <v>30</v>
      </c>
      <c r="L37" s="16">
        <v>6</v>
      </c>
      <c r="M37" s="81">
        <v>31.5</v>
      </c>
      <c r="N37" s="95">
        <v>31.5</v>
      </c>
      <c r="O37" s="64">
        <v>2530</v>
      </c>
      <c r="P37" s="65">
        <f>Table22457891011234567891011121314[[#This Row],[PEMBULATAN]]*O37</f>
        <v>79695</v>
      </c>
    </row>
    <row r="38" spans="1:16" ht="26.25" customHeight="1" x14ac:dyDescent="0.2">
      <c r="A38" s="14"/>
      <c r="B38" s="14"/>
      <c r="C38" s="73" t="s">
        <v>1324</v>
      </c>
      <c r="D38" s="78" t="s">
        <v>86</v>
      </c>
      <c r="E38" s="13">
        <v>44506</v>
      </c>
      <c r="F38" s="76" t="s">
        <v>87</v>
      </c>
      <c r="G38" s="13">
        <v>44507</v>
      </c>
      <c r="H38" s="77" t="s">
        <v>1355</v>
      </c>
      <c r="I38" s="16">
        <v>60</v>
      </c>
      <c r="J38" s="16">
        <v>40</v>
      </c>
      <c r="K38" s="16">
        <v>15</v>
      </c>
      <c r="L38" s="16">
        <v>3</v>
      </c>
      <c r="M38" s="81">
        <v>9</v>
      </c>
      <c r="N38" s="95">
        <v>9</v>
      </c>
      <c r="O38" s="64">
        <v>2530</v>
      </c>
      <c r="P38" s="65">
        <f>Table22457891011234567891011121314[[#This Row],[PEMBULATAN]]*O38</f>
        <v>22770</v>
      </c>
    </row>
    <row r="39" spans="1:16" ht="26.25" customHeight="1" x14ac:dyDescent="0.2">
      <c r="A39" s="14"/>
      <c r="B39" s="14"/>
      <c r="C39" s="73" t="s">
        <v>1325</v>
      </c>
      <c r="D39" s="78" t="s">
        <v>86</v>
      </c>
      <c r="E39" s="13">
        <v>44506</v>
      </c>
      <c r="F39" s="76" t="s">
        <v>87</v>
      </c>
      <c r="G39" s="13">
        <v>44507</v>
      </c>
      <c r="H39" s="77" t="s">
        <v>1355</v>
      </c>
      <c r="I39" s="16">
        <v>60</v>
      </c>
      <c r="J39" s="16">
        <v>50</v>
      </c>
      <c r="K39" s="16">
        <v>20</v>
      </c>
      <c r="L39" s="16">
        <v>5</v>
      </c>
      <c r="M39" s="81">
        <v>15</v>
      </c>
      <c r="N39" s="95">
        <v>15</v>
      </c>
      <c r="O39" s="64">
        <v>2530</v>
      </c>
      <c r="P39" s="65">
        <f>Table22457891011234567891011121314[[#This Row],[PEMBULATAN]]*O39</f>
        <v>37950</v>
      </c>
    </row>
    <row r="40" spans="1:16" ht="26.25" customHeight="1" x14ac:dyDescent="0.2">
      <c r="A40" s="14"/>
      <c r="B40" s="14"/>
      <c r="C40" s="73" t="s">
        <v>1326</v>
      </c>
      <c r="D40" s="78" t="s">
        <v>86</v>
      </c>
      <c r="E40" s="13">
        <v>44506</v>
      </c>
      <c r="F40" s="76" t="s">
        <v>87</v>
      </c>
      <c r="G40" s="13">
        <v>44507</v>
      </c>
      <c r="H40" s="77" t="s">
        <v>1355</v>
      </c>
      <c r="I40" s="16">
        <v>100</v>
      </c>
      <c r="J40" s="16">
        <v>60</v>
      </c>
      <c r="K40" s="16">
        <v>40</v>
      </c>
      <c r="L40" s="16">
        <v>13</v>
      </c>
      <c r="M40" s="81">
        <v>60</v>
      </c>
      <c r="N40" s="95">
        <v>60</v>
      </c>
      <c r="O40" s="64">
        <v>2530</v>
      </c>
      <c r="P40" s="65">
        <f>Table22457891011234567891011121314[[#This Row],[PEMBULATAN]]*O40</f>
        <v>151800</v>
      </c>
    </row>
    <row r="41" spans="1:16" ht="26.25" customHeight="1" x14ac:dyDescent="0.2">
      <c r="A41" s="14"/>
      <c r="B41" s="14"/>
      <c r="C41" s="73" t="s">
        <v>1327</v>
      </c>
      <c r="D41" s="78" t="s">
        <v>86</v>
      </c>
      <c r="E41" s="13">
        <v>44506</v>
      </c>
      <c r="F41" s="76" t="s">
        <v>87</v>
      </c>
      <c r="G41" s="13">
        <v>44507</v>
      </c>
      <c r="H41" s="77" t="s">
        <v>1355</v>
      </c>
      <c r="I41" s="16">
        <v>70</v>
      </c>
      <c r="J41" s="16">
        <v>50</v>
      </c>
      <c r="K41" s="16">
        <v>30</v>
      </c>
      <c r="L41" s="16">
        <v>8</v>
      </c>
      <c r="M41" s="81">
        <v>26.25</v>
      </c>
      <c r="N41" s="95">
        <v>26.25</v>
      </c>
      <c r="O41" s="64">
        <v>2530</v>
      </c>
      <c r="P41" s="65">
        <f>Table22457891011234567891011121314[[#This Row],[PEMBULATAN]]*O41</f>
        <v>66412.5</v>
      </c>
    </row>
    <row r="42" spans="1:16" ht="26.25" customHeight="1" x14ac:dyDescent="0.2">
      <c r="A42" s="14"/>
      <c r="B42" s="14"/>
      <c r="C42" s="73" t="s">
        <v>1328</v>
      </c>
      <c r="D42" s="78" t="s">
        <v>86</v>
      </c>
      <c r="E42" s="13">
        <v>44506</v>
      </c>
      <c r="F42" s="76" t="s">
        <v>87</v>
      </c>
      <c r="G42" s="13">
        <v>44507</v>
      </c>
      <c r="H42" s="77" t="s">
        <v>1355</v>
      </c>
      <c r="I42" s="16">
        <v>60</v>
      </c>
      <c r="J42" s="16">
        <v>30</v>
      </c>
      <c r="K42" s="16">
        <v>15</v>
      </c>
      <c r="L42" s="16">
        <v>2</v>
      </c>
      <c r="M42" s="81">
        <v>6.75</v>
      </c>
      <c r="N42" s="95">
        <v>6.75</v>
      </c>
      <c r="O42" s="64">
        <v>2530</v>
      </c>
      <c r="P42" s="65">
        <f>Table22457891011234567891011121314[[#This Row],[PEMBULATAN]]*O42</f>
        <v>17077.5</v>
      </c>
    </row>
    <row r="43" spans="1:16" ht="26.25" customHeight="1" x14ac:dyDescent="0.2">
      <c r="A43" s="14"/>
      <c r="B43" s="14"/>
      <c r="C43" s="73" t="s">
        <v>1329</v>
      </c>
      <c r="D43" s="78" t="s">
        <v>86</v>
      </c>
      <c r="E43" s="13">
        <v>44506</v>
      </c>
      <c r="F43" s="76" t="s">
        <v>87</v>
      </c>
      <c r="G43" s="13">
        <v>44507</v>
      </c>
      <c r="H43" s="77" t="s">
        <v>1355</v>
      </c>
      <c r="I43" s="16">
        <v>75</v>
      </c>
      <c r="J43" s="16">
        <v>50</v>
      </c>
      <c r="K43" s="16">
        <v>25</v>
      </c>
      <c r="L43" s="16">
        <v>11</v>
      </c>
      <c r="M43" s="81">
        <v>23.4375</v>
      </c>
      <c r="N43" s="95">
        <v>24</v>
      </c>
      <c r="O43" s="64">
        <v>2530</v>
      </c>
      <c r="P43" s="65">
        <f>Table22457891011234567891011121314[[#This Row],[PEMBULATAN]]*O43</f>
        <v>60720</v>
      </c>
    </row>
    <row r="44" spans="1:16" ht="26.25" customHeight="1" x14ac:dyDescent="0.2">
      <c r="A44" s="14"/>
      <c r="B44" s="14"/>
      <c r="C44" s="73" t="s">
        <v>1330</v>
      </c>
      <c r="D44" s="78" t="s">
        <v>86</v>
      </c>
      <c r="E44" s="13">
        <v>44506</v>
      </c>
      <c r="F44" s="76" t="s">
        <v>87</v>
      </c>
      <c r="G44" s="13">
        <v>44507</v>
      </c>
      <c r="H44" s="77" t="s">
        <v>1355</v>
      </c>
      <c r="I44" s="16">
        <v>70</v>
      </c>
      <c r="J44" s="16">
        <v>58</v>
      </c>
      <c r="K44" s="16">
        <v>33</v>
      </c>
      <c r="L44" s="16">
        <v>11</v>
      </c>
      <c r="M44" s="81">
        <v>33.494999999999997</v>
      </c>
      <c r="N44" s="95">
        <v>33.494999999999997</v>
      </c>
      <c r="O44" s="64">
        <v>2530</v>
      </c>
      <c r="P44" s="65">
        <f>Table22457891011234567891011121314[[#This Row],[PEMBULATAN]]*O44</f>
        <v>84742.349999999991</v>
      </c>
    </row>
    <row r="45" spans="1:16" ht="26.25" customHeight="1" x14ac:dyDescent="0.2">
      <c r="A45" s="14"/>
      <c r="B45" s="14"/>
      <c r="C45" s="73" t="s">
        <v>1331</v>
      </c>
      <c r="D45" s="78" t="s">
        <v>86</v>
      </c>
      <c r="E45" s="13">
        <v>44506</v>
      </c>
      <c r="F45" s="76" t="s">
        <v>87</v>
      </c>
      <c r="G45" s="13">
        <v>44507</v>
      </c>
      <c r="H45" s="77" t="s">
        <v>1355</v>
      </c>
      <c r="I45" s="16">
        <v>100</v>
      </c>
      <c r="J45" s="16">
        <v>62</v>
      </c>
      <c r="K45" s="16">
        <v>39</v>
      </c>
      <c r="L45" s="16">
        <v>18</v>
      </c>
      <c r="M45" s="81">
        <v>60.45</v>
      </c>
      <c r="N45" s="95">
        <v>61</v>
      </c>
      <c r="O45" s="64">
        <v>2530</v>
      </c>
      <c r="P45" s="65">
        <f>Table22457891011234567891011121314[[#This Row],[PEMBULATAN]]*O45</f>
        <v>154330</v>
      </c>
    </row>
    <row r="46" spans="1:16" ht="26.25" customHeight="1" x14ac:dyDescent="0.2">
      <c r="A46" s="14"/>
      <c r="B46" s="14"/>
      <c r="C46" s="73" t="s">
        <v>1332</v>
      </c>
      <c r="D46" s="78" t="s">
        <v>86</v>
      </c>
      <c r="E46" s="13">
        <v>44506</v>
      </c>
      <c r="F46" s="76" t="s">
        <v>87</v>
      </c>
      <c r="G46" s="13">
        <v>44507</v>
      </c>
      <c r="H46" s="77" t="s">
        <v>1355</v>
      </c>
      <c r="I46" s="16">
        <v>93</v>
      </c>
      <c r="J46" s="16">
        <v>65</v>
      </c>
      <c r="K46" s="16">
        <v>49</v>
      </c>
      <c r="L46" s="16">
        <v>4</v>
      </c>
      <c r="M46" s="81">
        <v>74.051249999999996</v>
      </c>
      <c r="N46" s="95">
        <v>74.051249999999996</v>
      </c>
      <c r="O46" s="64">
        <v>2530</v>
      </c>
      <c r="P46" s="65">
        <f>Table22457891011234567891011121314[[#This Row],[PEMBULATAN]]*O46</f>
        <v>187349.66249999998</v>
      </c>
    </row>
    <row r="47" spans="1:16" ht="26.25" customHeight="1" x14ac:dyDescent="0.2">
      <c r="A47" s="14"/>
      <c r="B47" s="14"/>
      <c r="C47" s="73" t="s">
        <v>1333</v>
      </c>
      <c r="D47" s="78" t="s">
        <v>86</v>
      </c>
      <c r="E47" s="13">
        <v>44506</v>
      </c>
      <c r="F47" s="76" t="s">
        <v>87</v>
      </c>
      <c r="G47" s="13">
        <v>44507</v>
      </c>
      <c r="H47" s="77" t="s">
        <v>1355</v>
      </c>
      <c r="I47" s="16">
        <v>78</v>
      </c>
      <c r="J47" s="16">
        <v>56</v>
      </c>
      <c r="K47" s="16">
        <v>29</v>
      </c>
      <c r="L47" s="16">
        <v>13</v>
      </c>
      <c r="M47" s="81">
        <v>31.667999999999999</v>
      </c>
      <c r="N47" s="95">
        <v>31.667999999999999</v>
      </c>
      <c r="O47" s="64">
        <v>2530</v>
      </c>
      <c r="P47" s="65">
        <f>Table22457891011234567891011121314[[#This Row],[PEMBULATAN]]*O47</f>
        <v>80120.039999999994</v>
      </c>
    </row>
    <row r="48" spans="1:16" ht="26.25" customHeight="1" x14ac:dyDescent="0.2">
      <c r="A48" s="14"/>
      <c r="B48" s="14"/>
      <c r="C48" s="73" t="s">
        <v>1334</v>
      </c>
      <c r="D48" s="78" t="s">
        <v>86</v>
      </c>
      <c r="E48" s="13">
        <v>44506</v>
      </c>
      <c r="F48" s="76" t="s">
        <v>87</v>
      </c>
      <c r="G48" s="13">
        <v>44507</v>
      </c>
      <c r="H48" s="77" t="s">
        <v>1355</v>
      </c>
      <c r="I48" s="16">
        <v>94</v>
      </c>
      <c r="J48" s="16">
        <v>65</v>
      </c>
      <c r="K48" s="16">
        <v>27</v>
      </c>
      <c r="L48" s="16">
        <v>17</v>
      </c>
      <c r="M48" s="81">
        <v>41.2425</v>
      </c>
      <c r="N48" s="95">
        <v>41.2425</v>
      </c>
      <c r="O48" s="64">
        <v>2530</v>
      </c>
      <c r="P48" s="65">
        <f>Table22457891011234567891011121314[[#This Row],[PEMBULATAN]]*O48</f>
        <v>104343.52499999999</v>
      </c>
    </row>
    <row r="49" spans="1:16" ht="26.25" customHeight="1" x14ac:dyDescent="0.2">
      <c r="A49" s="14"/>
      <c r="B49" s="14"/>
      <c r="C49" s="73" t="s">
        <v>1335</v>
      </c>
      <c r="D49" s="78" t="s">
        <v>86</v>
      </c>
      <c r="E49" s="13">
        <v>44506</v>
      </c>
      <c r="F49" s="76" t="s">
        <v>87</v>
      </c>
      <c r="G49" s="13">
        <v>44507</v>
      </c>
      <c r="H49" s="77" t="s">
        <v>1355</v>
      </c>
      <c r="I49" s="16">
        <v>51</v>
      </c>
      <c r="J49" s="16">
        <v>41</v>
      </c>
      <c r="K49" s="16">
        <v>24</v>
      </c>
      <c r="L49" s="16">
        <v>3</v>
      </c>
      <c r="M49" s="81">
        <v>12.545999999999999</v>
      </c>
      <c r="N49" s="95">
        <v>12.545999999999999</v>
      </c>
      <c r="O49" s="64">
        <v>2530</v>
      </c>
      <c r="P49" s="65">
        <f>Table22457891011234567891011121314[[#This Row],[PEMBULATAN]]*O49</f>
        <v>31741.379999999997</v>
      </c>
    </row>
    <row r="50" spans="1:16" ht="26.25" customHeight="1" x14ac:dyDescent="0.2">
      <c r="A50" s="14"/>
      <c r="B50" s="14"/>
      <c r="C50" s="73" t="s">
        <v>1336</v>
      </c>
      <c r="D50" s="78" t="s">
        <v>86</v>
      </c>
      <c r="E50" s="13">
        <v>44506</v>
      </c>
      <c r="F50" s="76" t="s">
        <v>87</v>
      </c>
      <c r="G50" s="13">
        <v>44507</v>
      </c>
      <c r="H50" s="77" t="s">
        <v>1355</v>
      </c>
      <c r="I50" s="16">
        <v>36</v>
      </c>
      <c r="J50" s="16">
        <v>45</v>
      </c>
      <c r="K50" s="16">
        <v>25</v>
      </c>
      <c r="L50" s="16">
        <v>1</v>
      </c>
      <c r="M50" s="81">
        <v>10.125</v>
      </c>
      <c r="N50" s="95">
        <v>10.125</v>
      </c>
      <c r="O50" s="64">
        <v>2530</v>
      </c>
      <c r="P50" s="65">
        <f>Table22457891011234567891011121314[[#This Row],[PEMBULATAN]]*O50</f>
        <v>25616.25</v>
      </c>
    </row>
    <row r="51" spans="1:16" ht="26.25" customHeight="1" x14ac:dyDescent="0.2">
      <c r="A51" s="14"/>
      <c r="B51" s="14"/>
      <c r="C51" s="73" t="s">
        <v>1337</v>
      </c>
      <c r="D51" s="78" t="s">
        <v>86</v>
      </c>
      <c r="E51" s="13">
        <v>44506</v>
      </c>
      <c r="F51" s="76" t="s">
        <v>87</v>
      </c>
      <c r="G51" s="13">
        <v>44507</v>
      </c>
      <c r="H51" s="77" t="s">
        <v>1355</v>
      </c>
      <c r="I51" s="16">
        <v>46</v>
      </c>
      <c r="J51" s="16">
        <v>38</v>
      </c>
      <c r="K51" s="16">
        <v>16</v>
      </c>
      <c r="L51" s="16">
        <v>2</v>
      </c>
      <c r="M51" s="81">
        <v>6.992</v>
      </c>
      <c r="N51" s="95">
        <v>6.992</v>
      </c>
      <c r="O51" s="64">
        <v>2530</v>
      </c>
      <c r="P51" s="65">
        <f>Table22457891011234567891011121314[[#This Row],[PEMBULATAN]]*O51</f>
        <v>17689.759999999998</v>
      </c>
    </row>
    <row r="52" spans="1:16" ht="26.25" customHeight="1" x14ac:dyDescent="0.2">
      <c r="A52" s="14"/>
      <c r="B52" s="14"/>
      <c r="C52" s="73" t="s">
        <v>1338</v>
      </c>
      <c r="D52" s="78" t="s">
        <v>86</v>
      </c>
      <c r="E52" s="13">
        <v>44506</v>
      </c>
      <c r="F52" s="76" t="s">
        <v>87</v>
      </c>
      <c r="G52" s="13">
        <v>44507</v>
      </c>
      <c r="H52" s="77" t="s">
        <v>1355</v>
      </c>
      <c r="I52" s="16">
        <v>37</v>
      </c>
      <c r="J52" s="16">
        <v>30</v>
      </c>
      <c r="K52" s="16">
        <v>17</v>
      </c>
      <c r="L52" s="16">
        <v>3</v>
      </c>
      <c r="M52" s="81">
        <v>4.7175000000000002</v>
      </c>
      <c r="N52" s="95">
        <v>4.7175000000000002</v>
      </c>
      <c r="O52" s="64">
        <v>2530</v>
      </c>
      <c r="P52" s="65">
        <f>Table22457891011234567891011121314[[#This Row],[PEMBULATAN]]*O52</f>
        <v>11935.275000000001</v>
      </c>
    </row>
    <row r="53" spans="1:16" ht="26.25" customHeight="1" x14ac:dyDescent="0.2">
      <c r="A53" s="14"/>
      <c r="B53" s="14"/>
      <c r="C53" s="73" t="s">
        <v>1339</v>
      </c>
      <c r="D53" s="78" t="s">
        <v>86</v>
      </c>
      <c r="E53" s="13">
        <v>44506</v>
      </c>
      <c r="F53" s="76" t="s">
        <v>87</v>
      </c>
      <c r="G53" s="13">
        <v>44507</v>
      </c>
      <c r="H53" s="77" t="s">
        <v>1355</v>
      </c>
      <c r="I53" s="16">
        <v>88</v>
      </c>
      <c r="J53" s="16">
        <v>68</v>
      </c>
      <c r="K53" s="16">
        <v>33</v>
      </c>
      <c r="L53" s="16">
        <v>12</v>
      </c>
      <c r="M53" s="81">
        <v>49.368000000000002</v>
      </c>
      <c r="N53" s="95">
        <v>50</v>
      </c>
      <c r="O53" s="64">
        <v>2530</v>
      </c>
      <c r="P53" s="65">
        <f>Table22457891011234567891011121314[[#This Row],[PEMBULATAN]]*O53</f>
        <v>126500</v>
      </c>
    </row>
    <row r="54" spans="1:16" ht="26.25" customHeight="1" x14ac:dyDescent="0.2">
      <c r="A54" s="14"/>
      <c r="B54" s="14"/>
      <c r="C54" s="73" t="s">
        <v>1340</v>
      </c>
      <c r="D54" s="78" t="s">
        <v>86</v>
      </c>
      <c r="E54" s="13">
        <v>44506</v>
      </c>
      <c r="F54" s="76" t="s">
        <v>87</v>
      </c>
      <c r="G54" s="13">
        <v>44507</v>
      </c>
      <c r="H54" s="77" t="s">
        <v>1355</v>
      </c>
      <c r="I54" s="16">
        <v>96</v>
      </c>
      <c r="J54" s="16">
        <v>57</v>
      </c>
      <c r="K54" s="16">
        <v>25</v>
      </c>
      <c r="L54" s="16">
        <v>17</v>
      </c>
      <c r="M54" s="81">
        <v>34.200000000000003</v>
      </c>
      <c r="N54" s="95">
        <v>34.200000000000003</v>
      </c>
      <c r="O54" s="64">
        <v>2530</v>
      </c>
      <c r="P54" s="65">
        <f>Table22457891011234567891011121314[[#This Row],[PEMBULATAN]]*O54</f>
        <v>86526</v>
      </c>
    </row>
    <row r="55" spans="1:16" ht="26.25" customHeight="1" x14ac:dyDescent="0.2">
      <c r="A55" s="14"/>
      <c r="B55" s="14"/>
      <c r="C55" s="73" t="s">
        <v>1341</v>
      </c>
      <c r="D55" s="78" t="s">
        <v>86</v>
      </c>
      <c r="E55" s="13">
        <v>44506</v>
      </c>
      <c r="F55" s="76" t="s">
        <v>87</v>
      </c>
      <c r="G55" s="13">
        <v>44507</v>
      </c>
      <c r="H55" s="77" t="s">
        <v>1355</v>
      </c>
      <c r="I55" s="16">
        <v>91</v>
      </c>
      <c r="J55" s="16">
        <v>48</v>
      </c>
      <c r="K55" s="16">
        <v>42</v>
      </c>
      <c r="L55" s="16">
        <v>15</v>
      </c>
      <c r="M55" s="81">
        <v>45.863999999999997</v>
      </c>
      <c r="N55" s="95">
        <v>45.863999999999997</v>
      </c>
      <c r="O55" s="64">
        <v>2530</v>
      </c>
      <c r="P55" s="65">
        <f>Table22457891011234567891011121314[[#This Row],[PEMBULATAN]]*O55</f>
        <v>116035.92</v>
      </c>
    </row>
    <row r="56" spans="1:16" ht="26.25" customHeight="1" x14ac:dyDescent="0.2">
      <c r="A56" s="14"/>
      <c r="B56" s="14"/>
      <c r="C56" s="73" t="s">
        <v>1342</v>
      </c>
      <c r="D56" s="78" t="s">
        <v>86</v>
      </c>
      <c r="E56" s="13">
        <v>44506</v>
      </c>
      <c r="F56" s="76" t="s">
        <v>87</v>
      </c>
      <c r="G56" s="13">
        <v>44507</v>
      </c>
      <c r="H56" s="77" t="s">
        <v>1355</v>
      </c>
      <c r="I56" s="16">
        <v>61</v>
      </c>
      <c r="J56" s="16">
        <v>27</v>
      </c>
      <c r="K56" s="16">
        <v>17</v>
      </c>
      <c r="L56" s="16">
        <v>2</v>
      </c>
      <c r="M56" s="81">
        <v>6.9997499999999997</v>
      </c>
      <c r="N56" s="95">
        <v>6.9997499999999997</v>
      </c>
      <c r="O56" s="64">
        <v>2530</v>
      </c>
      <c r="P56" s="65">
        <f>Table22457891011234567891011121314[[#This Row],[PEMBULATAN]]*O56</f>
        <v>17709.3675</v>
      </c>
    </row>
    <row r="57" spans="1:16" ht="26.25" customHeight="1" x14ac:dyDescent="0.2">
      <c r="A57" s="14"/>
      <c r="B57" s="14"/>
      <c r="C57" s="73" t="s">
        <v>1343</v>
      </c>
      <c r="D57" s="78" t="s">
        <v>86</v>
      </c>
      <c r="E57" s="13">
        <v>44506</v>
      </c>
      <c r="F57" s="76" t="s">
        <v>87</v>
      </c>
      <c r="G57" s="13">
        <v>44507</v>
      </c>
      <c r="H57" s="77" t="s">
        <v>1355</v>
      </c>
      <c r="I57" s="16">
        <v>46</v>
      </c>
      <c r="J57" s="16">
        <v>38</v>
      </c>
      <c r="K57" s="16">
        <v>13</v>
      </c>
      <c r="L57" s="16">
        <v>2</v>
      </c>
      <c r="M57" s="81">
        <v>5.681</v>
      </c>
      <c r="N57" s="95">
        <v>5.681</v>
      </c>
      <c r="O57" s="64">
        <v>2530</v>
      </c>
      <c r="P57" s="65">
        <f>Table22457891011234567891011121314[[#This Row],[PEMBULATAN]]*O57</f>
        <v>14372.93</v>
      </c>
    </row>
    <row r="58" spans="1:16" ht="26.25" customHeight="1" x14ac:dyDescent="0.2">
      <c r="A58" s="14"/>
      <c r="B58" s="14"/>
      <c r="C58" s="73" t="s">
        <v>1344</v>
      </c>
      <c r="D58" s="78" t="s">
        <v>86</v>
      </c>
      <c r="E58" s="13">
        <v>44506</v>
      </c>
      <c r="F58" s="76" t="s">
        <v>87</v>
      </c>
      <c r="G58" s="13">
        <v>44507</v>
      </c>
      <c r="H58" s="77" t="s">
        <v>1355</v>
      </c>
      <c r="I58" s="16">
        <v>59</v>
      </c>
      <c r="J58" s="16">
        <v>32</v>
      </c>
      <c r="K58" s="16">
        <v>15</v>
      </c>
      <c r="L58" s="16">
        <v>3</v>
      </c>
      <c r="M58" s="81">
        <v>7.08</v>
      </c>
      <c r="N58" s="95">
        <v>7.08</v>
      </c>
      <c r="O58" s="64">
        <v>2530</v>
      </c>
      <c r="P58" s="65">
        <f>Table22457891011234567891011121314[[#This Row],[PEMBULATAN]]*O58</f>
        <v>17912.400000000001</v>
      </c>
    </row>
    <row r="59" spans="1:16" ht="26.25" customHeight="1" x14ac:dyDescent="0.2">
      <c r="A59" s="14"/>
      <c r="B59" s="14"/>
      <c r="C59" s="73" t="s">
        <v>1345</v>
      </c>
      <c r="D59" s="78" t="s">
        <v>86</v>
      </c>
      <c r="E59" s="13">
        <v>44506</v>
      </c>
      <c r="F59" s="76" t="s">
        <v>87</v>
      </c>
      <c r="G59" s="13">
        <v>44507</v>
      </c>
      <c r="H59" s="77" t="s">
        <v>1355</v>
      </c>
      <c r="I59" s="16">
        <v>57</v>
      </c>
      <c r="J59" s="16">
        <v>48</v>
      </c>
      <c r="K59" s="16">
        <v>24</v>
      </c>
      <c r="L59" s="16">
        <v>5</v>
      </c>
      <c r="M59" s="81">
        <v>16.416</v>
      </c>
      <c r="N59" s="95">
        <v>17</v>
      </c>
      <c r="O59" s="64">
        <v>2530</v>
      </c>
      <c r="P59" s="65">
        <f>Table22457891011234567891011121314[[#This Row],[PEMBULATAN]]*O59</f>
        <v>43010</v>
      </c>
    </row>
    <row r="60" spans="1:16" ht="26.25" customHeight="1" x14ac:dyDescent="0.2">
      <c r="A60" s="14"/>
      <c r="B60" s="14"/>
      <c r="C60" s="73" t="s">
        <v>1346</v>
      </c>
      <c r="D60" s="78" t="s">
        <v>86</v>
      </c>
      <c r="E60" s="13">
        <v>44506</v>
      </c>
      <c r="F60" s="76" t="s">
        <v>87</v>
      </c>
      <c r="G60" s="13">
        <v>44507</v>
      </c>
      <c r="H60" s="77" t="s">
        <v>1355</v>
      </c>
      <c r="I60" s="16">
        <v>82</v>
      </c>
      <c r="J60" s="16">
        <v>61</v>
      </c>
      <c r="K60" s="16">
        <v>36</v>
      </c>
      <c r="L60" s="16">
        <v>7</v>
      </c>
      <c r="M60" s="81">
        <v>45.018000000000001</v>
      </c>
      <c r="N60" s="95">
        <v>45.018000000000001</v>
      </c>
      <c r="O60" s="64">
        <v>2530</v>
      </c>
      <c r="P60" s="65">
        <f>Table22457891011234567891011121314[[#This Row],[PEMBULATAN]]*O60</f>
        <v>113895.54000000001</v>
      </c>
    </row>
    <row r="61" spans="1:16" ht="26.25" customHeight="1" x14ac:dyDescent="0.2">
      <c r="A61" s="14"/>
      <c r="B61" s="14"/>
      <c r="C61" s="73" t="s">
        <v>1347</v>
      </c>
      <c r="D61" s="78" t="s">
        <v>86</v>
      </c>
      <c r="E61" s="13">
        <v>44506</v>
      </c>
      <c r="F61" s="76" t="s">
        <v>87</v>
      </c>
      <c r="G61" s="13">
        <v>44507</v>
      </c>
      <c r="H61" s="77" t="s">
        <v>1355</v>
      </c>
      <c r="I61" s="16">
        <v>100</v>
      </c>
      <c r="J61" s="16">
        <v>68</v>
      </c>
      <c r="K61" s="16">
        <v>28</v>
      </c>
      <c r="L61" s="16">
        <v>14</v>
      </c>
      <c r="M61" s="81">
        <v>47.6</v>
      </c>
      <c r="N61" s="95">
        <v>47.6</v>
      </c>
      <c r="O61" s="64">
        <v>2530</v>
      </c>
      <c r="P61" s="65">
        <f>Table22457891011234567891011121314[[#This Row],[PEMBULATAN]]*O61</f>
        <v>120428</v>
      </c>
    </row>
    <row r="62" spans="1:16" ht="26.25" customHeight="1" x14ac:dyDescent="0.2">
      <c r="A62" s="14"/>
      <c r="B62" s="14"/>
      <c r="C62" s="73" t="s">
        <v>1348</v>
      </c>
      <c r="D62" s="78" t="s">
        <v>86</v>
      </c>
      <c r="E62" s="13">
        <v>44506</v>
      </c>
      <c r="F62" s="76" t="s">
        <v>87</v>
      </c>
      <c r="G62" s="13">
        <v>44507</v>
      </c>
      <c r="H62" s="77" t="s">
        <v>1355</v>
      </c>
      <c r="I62" s="16">
        <v>77</v>
      </c>
      <c r="J62" s="16">
        <v>63</v>
      </c>
      <c r="K62" s="16">
        <v>26</v>
      </c>
      <c r="L62" s="16">
        <v>4</v>
      </c>
      <c r="M62" s="81">
        <v>31.531500000000001</v>
      </c>
      <c r="N62" s="95">
        <v>31.531500000000001</v>
      </c>
      <c r="O62" s="64">
        <v>2530</v>
      </c>
      <c r="P62" s="65">
        <f>Table22457891011234567891011121314[[#This Row],[PEMBULATAN]]*O62</f>
        <v>79774.695000000007</v>
      </c>
    </row>
    <row r="63" spans="1:16" ht="26.25" customHeight="1" x14ac:dyDescent="0.2">
      <c r="A63" s="14"/>
      <c r="B63" s="14"/>
      <c r="C63" s="73" t="s">
        <v>1349</v>
      </c>
      <c r="D63" s="78" t="s">
        <v>86</v>
      </c>
      <c r="E63" s="13">
        <v>44506</v>
      </c>
      <c r="F63" s="76" t="s">
        <v>87</v>
      </c>
      <c r="G63" s="13">
        <v>44507</v>
      </c>
      <c r="H63" s="77" t="s">
        <v>1355</v>
      </c>
      <c r="I63" s="16">
        <v>70</v>
      </c>
      <c r="J63" s="16">
        <v>62</v>
      </c>
      <c r="K63" s="16">
        <v>26</v>
      </c>
      <c r="L63" s="16">
        <v>12</v>
      </c>
      <c r="M63" s="81">
        <v>28.21</v>
      </c>
      <c r="N63" s="95">
        <v>28.21</v>
      </c>
      <c r="O63" s="64">
        <v>2530</v>
      </c>
      <c r="P63" s="65">
        <f>Table22457891011234567891011121314[[#This Row],[PEMBULATAN]]*O63</f>
        <v>71371.3</v>
      </c>
    </row>
    <row r="64" spans="1:16" ht="26.25" customHeight="1" x14ac:dyDescent="0.2">
      <c r="A64" s="14"/>
      <c r="B64" s="14"/>
      <c r="C64" s="73" t="s">
        <v>1350</v>
      </c>
      <c r="D64" s="78" t="s">
        <v>86</v>
      </c>
      <c r="E64" s="13">
        <v>44506</v>
      </c>
      <c r="F64" s="76" t="s">
        <v>87</v>
      </c>
      <c r="G64" s="13">
        <v>44507</v>
      </c>
      <c r="H64" s="77" t="s">
        <v>1355</v>
      </c>
      <c r="I64" s="16">
        <v>92</v>
      </c>
      <c r="J64" s="16">
        <v>68</v>
      </c>
      <c r="K64" s="16">
        <v>31</v>
      </c>
      <c r="L64" s="16">
        <v>18</v>
      </c>
      <c r="M64" s="81">
        <v>48.484000000000002</v>
      </c>
      <c r="N64" s="95">
        <v>49</v>
      </c>
      <c r="O64" s="64">
        <v>2530</v>
      </c>
      <c r="P64" s="65">
        <f>Table22457891011234567891011121314[[#This Row],[PEMBULATAN]]*O64</f>
        <v>123970</v>
      </c>
    </row>
    <row r="65" spans="1:16" ht="26.25" customHeight="1" x14ac:dyDescent="0.2">
      <c r="A65" s="14"/>
      <c r="B65" s="119"/>
      <c r="C65" s="73" t="s">
        <v>1351</v>
      </c>
      <c r="D65" s="78" t="s">
        <v>86</v>
      </c>
      <c r="E65" s="13">
        <v>44506</v>
      </c>
      <c r="F65" s="76" t="s">
        <v>87</v>
      </c>
      <c r="G65" s="13">
        <v>44507</v>
      </c>
      <c r="H65" s="77" t="s">
        <v>1355</v>
      </c>
      <c r="I65" s="16">
        <v>92</v>
      </c>
      <c r="J65" s="16">
        <v>55</v>
      </c>
      <c r="K65" s="16">
        <v>23</v>
      </c>
      <c r="L65" s="16">
        <v>6</v>
      </c>
      <c r="M65" s="81">
        <v>29.094999999999999</v>
      </c>
      <c r="N65" s="95">
        <v>29.094999999999999</v>
      </c>
      <c r="O65" s="64">
        <v>2530</v>
      </c>
      <c r="P65" s="65">
        <f>Table22457891011234567891011121314[[#This Row],[PEMBULATAN]]*O65</f>
        <v>73610.349999999991</v>
      </c>
    </row>
    <row r="66" spans="1:16" ht="26.25" customHeight="1" x14ac:dyDescent="0.2">
      <c r="A66" s="14"/>
      <c r="B66" s="14" t="s">
        <v>1352</v>
      </c>
      <c r="C66" s="73" t="s">
        <v>1353</v>
      </c>
      <c r="D66" s="78" t="s">
        <v>86</v>
      </c>
      <c r="E66" s="13">
        <v>44506</v>
      </c>
      <c r="F66" s="76" t="s">
        <v>87</v>
      </c>
      <c r="G66" s="13">
        <v>44507</v>
      </c>
      <c r="H66" s="77" t="s">
        <v>1355</v>
      </c>
      <c r="I66" s="16">
        <v>60</v>
      </c>
      <c r="J66" s="16">
        <v>60</v>
      </c>
      <c r="K66" s="16">
        <v>20</v>
      </c>
      <c r="L66" s="16">
        <v>4</v>
      </c>
      <c r="M66" s="81">
        <v>18</v>
      </c>
      <c r="N66" s="72">
        <v>18</v>
      </c>
      <c r="O66" s="64">
        <v>2530</v>
      </c>
      <c r="P66" s="65">
        <f>Table22457891011234567891011121314[[#This Row],[PEMBULATAN]]*O66</f>
        <v>45540</v>
      </c>
    </row>
    <row r="67" spans="1:16" ht="26.25" customHeight="1" x14ac:dyDescent="0.2">
      <c r="A67" s="14"/>
      <c r="B67" s="14"/>
      <c r="C67" s="73" t="s">
        <v>1354</v>
      </c>
      <c r="D67" s="78" t="s">
        <v>86</v>
      </c>
      <c r="E67" s="13">
        <v>44506</v>
      </c>
      <c r="F67" s="76" t="s">
        <v>87</v>
      </c>
      <c r="G67" s="13">
        <v>44507</v>
      </c>
      <c r="H67" s="77" t="s">
        <v>1355</v>
      </c>
      <c r="I67" s="16">
        <v>35</v>
      </c>
      <c r="J67" s="16">
        <v>25</v>
      </c>
      <c r="K67" s="16">
        <v>15</v>
      </c>
      <c r="L67" s="16">
        <v>5</v>
      </c>
      <c r="M67" s="81">
        <v>3.28125</v>
      </c>
      <c r="N67" s="72">
        <v>5</v>
      </c>
      <c r="O67" s="64">
        <v>2530</v>
      </c>
      <c r="P67" s="65">
        <f>Table22457891011234567891011121314[[#This Row],[PEMBULATAN]]*O67</f>
        <v>12650</v>
      </c>
    </row>
    <row r="68" spans="1:16" ht="22.5" customHeight="1" x14ac:dyDescent="0.2">
      <c r="A68" s="143" t="s">
        <v>30</v>
      </c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5"/>
      <c r="M68" s="79">
        <f>SUBTOTAL(109,Table22457891011234567891011121314[KG VOLUME])</f>
        <v>1712.4907499999997</v>
      </c>
      <c r="N68" s="68">
        <f>SUM(N3:N67)</f>
        <v>1719.1164999999999</v>
      </c>
      <c r="O68" s="146">
        <f>SUM(P3:P67)</f>
        <v>4349364.7449999992</v>
      </c>
      <c r="P68" s="147"/>
    </row>
    <row r="69" spans="1:16" ht="18" customHeight="1" x14ac:dyDescent="0.2">
      <c r="A69" s="85"/>
      <c r="B69" s="56" t="s">
        <v>42</v>
      </c>
      <c r="C69" s="55"/>
      <c r="D69" s="57" t="s">
        <v>43</v>
      </c>
      <c r="E69" s="85"/>
      <c r="F69" s="85"/>
      <c r="G69" s="85"/>
      <c r="H69" s="85"/>
      <c r="I69" s="85"/>
      <c r="J69" s="85"/>
      <c r="K69" s="85"/>
      <c r="L69" s="85"/>
      <c r="M69" s="86"/>
      <c r="N69" s="87" t="s">
        <v>51</v>
      </c>
      <c r="O69" s="88"/>
      <c r="P69" s="88">
        <f>O68*10%</f>
        <v>434936.47449999995</v>
      </c>
    </row>
    <row r="70" spans="1:16" ht="18" customHeight="1" thickBot="1" x14ac:dyDescent="0.25">
      <c r="A70" s="85"/>
      <c r="B70" s="56"/>
      <c r="C70" s="55"/>
      <c r="D70" s="57"/>
      <c r="E70" s="85"/>
      <c r="F70" s="85"/>
      <c r="G70" s="85"/>
      <c r="H70" s="85"/>
      <c r="I70" s="85"/>
      <c r="J70" s="85"/>
      <c r="K70" s="85"/>
      <c r="L70" s="85"/>
      <c r="M70" s="86"/>
      <c r="N70" s="89" t="s">
        <v>52</v>
      </c>
      <c r="O70" s="90"/>
      <c r="P70" s="90">
        <f>O68-P69</f>
        <v>3914428.2704999992</v>
      </c>
    </row>
    <row r="71" spans="1:16" ht="18" customHeight="1" x14ac:dyDescent="0.2">
      <c r="A71" s="11"/>
      <c r="H71" s="63"/>
      <c r="N71" s="62" t="s">
        <v>31</v>
      </c>
      <c r="P71" s="69">
        <f>P70*1%</f>
        <v>39144.282704999991</v>
      </c>
    </row>
    <row r="72" spans="1:16" ht="18" customHeight="1" thickBot="1" x14ac:dyDescent="0.25">
      <c r="A72" s="11"/>
      <c r="H72" s="63"/>
      <c r="N72" s="62" t="s">
        <v>53</v>
      </c>
      <c r="P72" s="71">
        <f>P70*2%</f>
        <v>78288.565409999981</v>
      </c>
    </row>
    <row r="73" spans="1:16" ht="18" customHeight="1" x14ac:dyDescent="0.2">
      <c r="A73" s="11"/>
      <c r="H73" s="63"/>
      <c r="N73" s="66" t="s">
        <v>32</v>
      </c>
      <c r="O73" s="67"/>
      <c r="P73" s="70">
        <f>P70+P71-P72</f>
        <v>3875283.9877949995</v>
      </c>
    </row>
    <row r="75" spans="1:16" x14ac:dyDescent="0.2">
      <c r="A75" s="11"/>
      <c r="H75" s="63"/>
      <c r="P75" s="71"/>
    </row>
    <row r="76" spans="1:16" x14ac:dyDescent="0.2">
      <c r="A76" s="11"/>
      <c r="H76" s="63"/>
      <c r="O76" s="58"/>
      <c r="P76" s="71"/>
    </row>
    <row r="77" spans="1:16" s="3" customFormat="1" x14ac:dyDescent="0.25">
      <c r="A77" s="11"/>
      <c r="B77" s="2"/>
      <c r="C77" s="2"/>
      <c r="E77" s="12"/>
      <c r="H77" s="63"/>
      <c r="N77" s="15"/>
      <c r="O77" s="15"/>
      <c r="P77" s="15"/>
    </row>
    <row r="78" spans="1:16" s="3" customFormat="1" x14ac:dyDescent="0.25">
      <c r="A78" s="11"/>
      <c r="B78" s="2"/>
      <c r="C78" s="2"/>
      <c r="E78" s="12"/>
      <c r="H78" s="63"/>
      <c r="N78" s="15"/>
      <c r="O78" s="15"/>
      <c r="P78" s="15"/>
    </row>
    <row r="79" spans="1:16" s="3" customFormat="1" x14ac:dyDescent="0.25">
      <c r="A79" s="11"/>
      <c r="B79" s="2"/>
      <c r="C79" s="2"/>
      <c r="E79" s="12"/>
      <c r="H79" s="63"/>
      <c r="N79" s="15"/>
      <c r="O79" s="15"/>
      <c r="P79" s="15"/>
    </row>
    <row r="80" spans="1:16" s="3" customFormat="1" x14ac:dyDescent="0.25">
      <c r="A80" s="11"/>
      <c r="B80" s="2"/>
      <c r="C80" s="2"/>
      <c r="E80" s="12"/>
      <c r="H80" s="63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3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3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3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3"/>
      <c r="N84" s="15"/>
      <c r="O84" s="15"/>
      <c r="P84" s="15"/>
    </row>
    <row r="85" spans="1:16" s="3" customFormat="1" x14ac:dyDescent="0.25">
      <c r="A85" s="11"/>
      <c r="B85" s="2"/>
      <c r="C85" s="2"/>
      <c r="E85" s="12"/>
      <c r="H85" s="63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3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3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3"/>
      <c r="N88" s="15"/>
      <c r="O88" s="15"/>
      <c r="P88" s="15"/>
    </row>
  </sheetData>
  <mergeCells count="2">
    <mergeCell ref="A68:L68"/>
    <mergeCell ref="O68:P68"/>
  </mergeCells>
  <conditionalFormatting sqref="B3">
    <cfRule type="duplicateValues" dxfId="368" priority="2"/>
  </conditionalFormatting>
  <conditionalFormatting sqref="B4">
    <cfRule type="duplicateValues" dxfId="367" priority="1"/>
  </conditionalFormatting>
  <conditionalFormatting sqref="B5:B67">
    <cfRule type="duplicateValues" dxfId="366" priority="3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87"/>
  <sheetViews>
    <sheetView zoomScale="110" zoomScaleNormal="110" workbookViewId="0">
      <pane xSplit="3" ySplit="2" topLeftCell="D160" activePane="bottomRight" state="frozen"/>
      <selection pane="topRight" activeCell="B1" sqref="B1"/>
      <selection pane="bottomLeft" activeCell="A3" sqref="A3"/>
      <selection pane="bottomRight" activeCell="A167" sqref="A167:L167"/>
    </sheetView>
  </sheetViews>
  <sheetFormatPr defaultRowHeight="15" x14ac:dyDescent="0.2"/>
  <cols>
    <col min="1" max="1" width="8" style="4" customWidth="1"/>
    <col min="2" max="2" width="19.7109375" style="2" customWidth="1"/>
    <col min="3" max="3" width="14.5703125" style="2" customWidth="1"/>
    <col min="4" max="4" width="11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402335</v>
      </c>
      <c r="B3" s="74" t="s">
        <v>1356</v>
      </c>
      <c r="C3" s="9" t="s">
        <v>1357</v>
      </c>
      <c r="D3" s="76" t="s">
        <v>86</v>
      </c>
      <c r="E3" s="13">
        <v>44506</v>
      </c>
      <c r="F3" s="76" t="s">
        <v>87</v>
      </c>
      <c r="G3" s="13">
        <v>44507</v>
      </c>
      <c r="H3" s="10" t="s">
        <v>1355</v>
      </c>
      <c r="I3" s="1">
        <v>74</v>
      </c>
      <c r="J3" s="1">
        <v>50</v>
      </c>
      <c r="K3" s="1">
        <v>18</v>
      </c>
      <c r="L3" s="1">
        <v>6</v>
      </c>
      <c r="M3" s="80">
        <v>16.649999999999999</v>
      </c>
      <c r="N3" s="95">
        <v>16.649999999999999</v>
      </c>
      <c r="O3" s="64">
        <v>2530</v>
      </c>
      <c r="P3" s="65">
        <f>Table2245789101123456789101112131415[[#This Row],[PEMBULATAN]]*O3</f>
        <v>42124.5</v>
      </c>
    </row>
    <row r="4" spans="1:16" ht="26.25" customHeight="1" x14ac:dyDescent="0.2">
      <c r="A4" s="14"/>
      <c r="B4" s="75"/>
      <c r="C4" s="73" t="s">
        <v>1358</v>
      </c>
      <c r="D4" s="78" t="s">
        <v>86</v>
      </c>
      <c r="E4" s="13">
        <v>44506</v>
      </c>
      <c r="F4" s="76" t="s">
        <v>87</v>
      </c>
      <c r="G4" s="13">
        <v>44507</v>
      </c>
      <c r="H4" s="77" t="s">
        <v>1355</v>
      </c>
      <c r="I4" s="16">
        <v>19</v>
      </c>
      <c r="J4" s="16">
        <v>10</v>
      </c>
      <c r="K4" s="16">
        <v>8</v>
      </c>
      <c r="L4" s="16">
        <v>1</v>
      </c>
      <c r="M4" s="81">
        <v>0.38</v>
      </c>
      <c r="N4" s="95">
        <v>1</v>
      </c>
      <c r="O4" s="64">
        <v>2530</v>
      </c>
      <c r="P4" s="65">
        <f>Table2245789101123456789101112131415[[#This Row],[PEMBULATAN]]*O4</f>
        <v>2530</v>
      </c>
    </row>
    <row r="5" spans="1:16" ht="26.25" customHeight="1" x14ac:dyDescent="0.2">
      <c r="A5" s="14"/>
      <c r="B5" s="124"/>
      <c r="C5" s="73" t="s">
        <v>1359</v>
      </c>
      <c r="D5" s="78" t="s">
        <v>86</v>
      </c>
      <c r="E5" s="13">
        <v>44506</v>
      </c>
      <c r="F5" s="76" t="s">
        <v>87</v>
      </c>
      <c r="G5" s="13">
        <v>44507</v>
      </c>
      <c r="H5" s="77" t="s">
        <v>1355</v>
      </c>
      <c r="I5" s="16">
        <v>77</v>
      </c>
      <c r="J5" s="16">
        <v>49</v>
      </c>
      <c r="K5" s="16">
        <v>20</v>
      </c>
      <c r="L5" s="16">
        <v>12</v>
      </c>
      <c r="M5" s="81">
        <v>18.864999999999998</v>
      </c>
      <c r="N5" s="95">
        <v>18.864999999999998</v>
      </c>
      <c r="O5" s="64">
        <v>2530</v>
      </c>
      <c r="P5" s="65">
        <f>Table2245789101123456789101112131415[[#This Row],[PEMBULATAN]]*O5</f>
        <v>47728.45</v>
      </c>
    </row>
    <row r="6" spans="1:16" ht="26.25" customHeight="1" x14ac:dyDescent="0.2">
      <c r="A6" s="14"/>
      <c r="B6" s="75" t="s">
        <v>1360</v>
      </c>
      <c r="C6" s="73" t="s">
        <v>1361</v>
      </c>
      <c r="D6" s="78" t="s">
        <v>86</v>
      </c>
      <c r="E6" s="13">
        <v>44506</v>
      </c>
      <c r="F6" s="76" t="s">
        <v>87</v>
      </c>
      <c r="G6" s="13">
        <v>44507</v>
      </c>
      <c r="H6" s="77" t="s">
        <v>1355</v>
      </c>
      <c r="I6" s="16">
        <v>42</v>
      </c>
      <c r="J6" s="16">
        <v>42</v>
      </c>
      <c r="K6" s="16">
        <v>12</v>
      </c>
      <c r="L6" s="16">
        <v>12</v>
      </c>
      <c r="M6" s="81">
        <v>5.2919999999999998</v>
      </c>
      <c r="N6" s="95">
        <v>12</v>
      </c>
      <c r="O6" s="64">
        <v>2530</v>
      </c>
      <c r="P6" s="65">
        <f>Table2245789101123456789101112131415[[#This Row],[PEMBULATAN]]*O6</f>
        <v>30360</v>
      </c>
    </row>
    <row r="7" spans="1:16" ht="26.25" customHeight="1" x14ac:dyDescent="0.2">
      <c r="A7" s="14"/>
      <c r="B7" s="75"/>
      <c r="C7" s="73" t="s">
        <v>1362</v>
      </c>
      <c r="D7" s="78" t="s">
        <v>86</v>
      </c>
      <c r="E7" s="13">
        <v>44506</v>
      </c>
      <c r="F7" s="76" t="s">
        <v>87</v>
      </c>
      <c r="G7" s="13">
        <v>44507</v>
      </c>
      <c r="H7" s="77" t="s">
        <v>1355</v>
      </c>
      <c r="I7" s="16">
        <v>98</v>
      </c>
      <c r="J7" s="16">
        <v>50</v>
      </c>
      <c r="K7" s="16">
        <v>46</v>
      </c>
      <c r="L7" s="16">
        <v>24</v>
      </c>
      <c r="M7" s="81">
        <v>56.35</v>
      </c>
      <c r="N7" s="95">
        <v>57</v>
      </c>
      <c r="O7" s="64">
        <v>2530</v>
      </c>
      <c r="P7" s="65">
        <f>Table2245789101123456789101112131415[[#This Row],[PEMBULATAN]]*O7</f>
        <v>144210</v>
      </c>
    </row>
    <row r="8" spans="1:16" ht="26.25" customHeight="1" x14ac:dyDescent="0.2">
      <c r="A8" s="14"/>
      <c r="B8" s="75"/>
      <c r="C8" s="73" t="s">
        <v>1363</v>
      </c>
      <c r="D8" s="78" t="s">
        <v>86</v>
      </c>
      <c r="E8" s="13">
        <v>44506</v>
      </c>
      <c r="F8" s="76" t="s">
        <v>87</v>
      </c>
      <c r="G8" s="13">
        <v>44507</v>
      </c>
      <c r="H8" s="77" t="s">
        <v>1355</v>
      </c>
      <c r="I8" s="16">
        <v>90</v>
      </c>
      <c r="J8" s="16">
        <v>51</v>
      </c>
      <c r="K8" s="16">
        <v>14</v>
      </c>
      <c r="L8" s="16">
        <v>18</v>
      </c>
      <c r="M8" s="81">
        <v>16.065000000000001</v>
      </c>
      <c r="N8" s="95">
        <v>18</v>
      </c>
      <c r="O8" s="64">
        <v>2530</v>
      </c>
      <c r="P8" s="65">
        <f>Table2245789101123456789101112131415[[#This Row],[PEMBULATAN]]*O8</f>
        <v>45540</v>
      </c>
    </row>
    <row r="9" spans="1:16" ht="26.25" customHeight="1" x14ac:dyDescent="0.2">
      <c r="A9" s="14"/>
      <c r="B9" s="75"/>
      <c r="C9" s="73" t="s">
        <v>1364</v>
      </c>
      <c r="D9" s="78" t="s">
        <v>86</v>
      </c>
      <c r="E9" s="13">
        <v>44506</v>
      </c>
      <c r="F9" s="76" t="s">
        <v>87</v>
      </c>
      <c r="G9" s="13">
        <v>44507</v>
      </c>
      <c r="H9" s="77" t="s">
        <v>1355</v>
      </c>
      <c r="I9" s="16">
        <v>52</v>
      </c>
      <c r="J9" s="16">
        <v>30</v>
      </c>
      <c r="K9" s="16">
        <v>30</v>
      </c>
      <c r="L9" s="16">
        <v>7</v>
      </c>
      <c r="M9" s="81">
        <v>11.7</v>
      </c>
      <c r="N9" s="95">
        <v>11.7</v>
      </c>
      <c r="O9" s="64">
        <v>2530</v>
      </c>
      <c r="P9" s="65">
        <f>Table2245789101123456789101112131415[[#This Row],[PEMBULATAN]]*O9</f>
        <v>29601</v>
      </c>
    </row>
    <row r="10" spans="1:16" ht="26.25" customHeight="1" x14ac:dyDescent="0.2">
      <c r="A10" s="14"/>
      <c r="B10" s="75"/>
      <c r="C10" s="73" t="s">
        <v>1365</v>
      </c>
      <c r="D10" s="78" t="s">
        <v>86</v>
      </c>
      <c r="E10" s="13">
        <v>44506</v>
      </c>
      <c r="F10" s="76" t="s">
        <v>87</v>
      </c>
      <c r="G10" s="13">
        <v>44507</v>
      </c>
      <c r="H10" s="77" t="s">
        <v>1355</v>
      </c>
      <c r="I10" s="16">
        <v>98</v>
      </c>
      <c r="J10" s="16">
        <v>60</v>
      </c>
      <c r="K10" s="16">
        <v>34</v>
      </c>
      <c r="L10" s="16">
        <v>16</v>
      </c>
      <c r="M10" s="81">
        <v>49.98</v>
      </c>
      <c r="N10" s="95">
        <v>49.98</v>
      </c>
      <c r="O10" s="64">
        <v>2530</v>
      </c>
      <c r="P10" s="65">
        <f>Table2245789101123456789101112131415[[#This Row],[PEMBULATAN]]*O10</f>
        <v>126449.4</v>
      </c>
    </row>
    <row r="11" spans="1:16" ht="26.25" customHeight="1" x14ac:dyDescent="0.2">
      <c r="A11" s="14"/>
      <c r="B11" s="75"/>
      <c r="C11" s="73" t="s">
        <v>1366</v>
      </c>
      <c r="D11" s="78" t="s">
        <v>86</v>
      </c>
      <c r="E11" s="13">
        <v>44506</v>
      </c>
      <c r="F11" s="76" t="s">
        <v>87</v>
      </c>
      <c r="G11" s="13">
        <v>44507</v>
      </c>
      <c r="H11" s="77" t="s">
        <v>1355</v>
      </c>
      <c r="I11" s="16">
        <v>98</v>
      </c>
      <c r="J11" s="16">
        <v>56</v>
      </c>
      <c r="K11" s="16">
        <v>34</v>
      </c>
      <c r="L11" s="16">
        <v>18</v>
      </c>
      <c r="M11" s="81">
        <v>46.648000000000003</v>
      </c>
      <c r="N11" s="95">
        <v>46.648000000000003</v>
      </c>
      <c r="O11" s="64">
        <v>2530</v>
      </c>
      <c r="P11" s="65">
        <f>Table2245789101123456789101112131415[[#This Row],[PEMBULATAN]]*O11</f>
        <v>118019.44</v>
      </c>
    </row>
    <row r="12" spans="1:16" ht="26.25" customHeight="1" x14ac:dyDescent="0.2">
      <c r="A12" s="14"/>
      <c r="B12" s="75"/>
      <c r="C12" s="73" t="s">
        <v>1367</v>
      </c>
      <c r="D12" s="78" t="s">
        <v>86</v>
      </c>
      <c r="E12" s="13">
        <v>44506</v>
      </c>
      <c r="F12" s="76" t="s">
        <v>87</v>
      </c>
      <c r="G12" s="13">
        <v>44507</v>
      </c>
      <c r="H12" s="77" t="s">
        <v>1355</v>
      </c>
      <c r="I12" s="16">
        <v>40</v>
      </c>
      <c r="J12" s="16">
        <v>40</v>
      </c>
      <c r="K12" s="16">
        <v>26</v>
      </c>
      <c r="L12" s="16">
        <v>25</v>
      </c>
      <c r="M12" s="81">
        <v>10.4</v>
      </c>
      <c r="N12" s="95">
        <v>25</v>
      </c>
      <c r="O12" s="64">
        <v>2530</v>
      </c>
      <c r="P12" s="65">
        <f>Table2245789101123456789101112131415[[#This Row],[PEMBULATAN]]*O12</f>
        <v>63250</v>
      </c>
    </row>
    <row r="13" spans="1:16" ht="26.25" customHeight="1" x14ac:dyDescent="0.2">
      <c r="A13" s="14"/>
      <c r="B13" s="75"/>
      <c r="C13" s="73" t="s">
        <v>1368</v>
      </c>
      <c r="D13" s="78" t="s">
        <v>86</v>
      </c>
      <c r="E13" s="13">
        <v>44506</v>
      </c>
      <c r="F13" s="76" t="s">
        <v>87</v>
      </c>
      <c r="G13" s="13">
        <v>44507</v>
      </c>
      <c r="H13" s="77" t="s">
        <v>1355</v>
      </c>
      <c r="I13" s="16">
        <v>61</v>
      </c>
      <c r="J13" s="16">
        <v>45</v>
      </c>
      <c r="K13" s="16">
        <v>20</v>
      </c>
      <c r="L13" s="16">
        <v>6</v>
      </c>
      <c r="M13" s="81">
        <v>13.725</v>
      </c>
      <c r="N13" s="95">
        <v>13.725</v>
      </c>
      <c r="O13" s="64">
        <v>2530</v>
      </c>
      <c r="P13" s="65">
        <f>Table2245789101123456789101112131415[[#This Row],[PEMBULATAN]]*O13</f>
        <v>34724.25</v>
      </c>
    </row>
    <row r="14" spans="1:16" ht="26.25" customHeight="1" x14ac:dyDescent="0.2">
      <c r="A14" s="14"/>
      <c r="B14" s="75"/>
      <c r="C14" s="73" t="s">
        <v>1369</v>
      </c>
      <c r="D14" s="78" t="s">
        <v>86</v>
      </c>
      <c r="E14" s="13">
        <v>44506</v>
      </c>
      <c r="F14" s="76" t="s">
        <v>87</v>
      </c>
      <c r="G14" s="13">
        <v>44507</v>
      </c>
      <c r="H14" s="77" t="s">
        <v>1355</v>
      </c>
      <c r="I14" s="16">
        <v>80</v>
      </c>
      <c r="J14" s="16">
        <v>50</v>
      </c>
      <c r="K14" s="16">
        <v>20</v>
      </c>
      <c r="L14" s="16">
        <v>8</v>
      </c>
      <c r="M14" s="81">
        <v>20</v>
      </c>
      <c r="N14" s="95">
        <v>20</v>
      </c>
      <c r="O14" s="64">
        <v>2530</v>
      </c>
      <c r="P14" s="65">
        <f>Table2245789101123456789101112131415[[#This Row],[PEMBULATAN]]*O14</f>
        <v>50600</v>
      </c>
    </row>
    <row r="15" spans="1:16" ht="26.25" customHeight="1" x14ac:dyDescent="0.2">
      <c r="A15" s="14"/>
      <c r="B15" s="75"/>
      <c r="C15" s="73" t="s">
        <v>1370</v>
      </c>
      <c r="D15" s="78" t="s">
        <v>86</v>
      </c>
      <c r="E15" s="13">
        <v>44506</v>
      </c>
      <c r="F15" s="76" t="s">
        <v>87</v>
      </c>
      <c r="G15" s="13">
        <v>44507</v>
      </c>
      <c r="H15" s="77" t="s">
        <v>1355</v>
      </c>
      <c r="I15" s="16">
        <v>78</v>
      </c>
      <c r="J15" s="16">
        <v>54</v>
      </c>
      <c r="K15" s="16">
        <v>32</v>
      </c>
      <c r="L15" s="16">
        <v>34</v>
      </c>
      <c r="M15" s="81">
        <v>33.695999999999998</v>
      </c>
      <c r="N15" s="95">
        <v>34</v>
      </c>
      <c r="O15" s="64">
        <v>2530</v>
      </c>
      <c r="P15" s="65">
        <f>Table2245789101123456789101112131415[[#This Row],[PEMBULATAN]]*O15</f>
        <v>86020</v>
      </c>
    </row>
    <row r="16" spans="1:16" ht="26.25" customHeight="1" x14ac:dyDescent="0.2">
      <c r="A16" s="14"/>
      <c r="B16" s="75"/>
      <c r="C16" s="73" t="s">
        <v>1371</v>
      </c>
      <c r="D16" s="78" t="s">
        <v>86</v>
      </c>
      <c r="E16" s="13">
        <v>44506</v>
      </c>
      <c r="F16" s="76" t="s">
        <v>87</v>
      </c>
      <c r="G16" s="13">
        <v>44507</v>
      </c>
      <c r="H16" s="77" t="s">
        <v>1355</v>
      </c>
      <c r="I16" s="16">
        <v>70</v>
      </c>
      <c r="J16" s="16">
        <v>65</v>
      </c>
      <c r="K16" s="16">
        <v>24</v>
      </c>
      <c r="L16" s="16">
        <v>8</v>
      </c>
      <c r="M16" s="81">
        <v>27.3</v>
      </c>
      <c r="N16" s="95">
        <v>28</v>
      </c>
      <c r="O16" s="64">
        <v>2530</v>
      </c>
      <c r="P16" s="65">
        <f>Table2245789101123456789101112131415[[#This Row],[PEMBULATAN]]*O16</f>
        <v>70840</v>
      </c>
    </row>
    <row r="17" spans="1:16" ht="26.25" customHeight="1" x14ac:dyDescent="0.2">
      <c r="A17" s="14"/>
      <c r="B17" s="75"/>
      <c r="C17" s="73" t="s">
        <v>1372</v>
      </c>
      <c r="D17" s="78" t="s">
        <v>86</v>
      </c>
      <c r="E17" s="13">
        <v>44506</v>
      </c>
      <c r="F17" s="76" t="s">
        <v>87</v>
      </c>
      <c r="G17" s="13">
        <v>44507</v>
      </c>
      <c r="H17" s="77" t="s">
        <v>1355</v>
      </c>
      <c r="I17" s="16">
        <v>78</v>
      </c>
      <c r="J17" s="16">
        <v>38</v>
      </c>
      <c r="K17" s="16">
        <v>29</v>
      </c>
      <c r="L17" s="16">
        <v>14</v>
      </c>
      <c r="M17" s="81">
        <v>21.489000000000001</v>
      </c>
      <c r="N17" s="95">
        <v>22</v>
      </c>
      <c r="O17" s="64">
        <v>2530</v>
      </c>
      <c r="P17" s="65">
        <f>Table2245789101123456789101112131415[[#This Row],[PEMBULATAN]]*O17</f>
        <v>55660</v>
      </c>
    </row>
    <row r="18" spans="1:16" ht="26.25" customHeight="1" x14ac:dyDescent="0.2">
      <c r="A18" s="14"/>
      <c r="B18" s="75"/>
      <c r="C18" s="73" t="s">
        <v>1373</v>
      </c>
      <c r="D18" s="78" t="s">
        <v>86</v>
      </c>
      <c r="E18" s="13">
        <v>44506</v>
      </c>
      <c r="F18" s="76" t="s">
        <v>87</v>
      </c>
      <c r="G18" s="13">
        <v>44507</v>
      </c>
      <c r="H18" s="77" t="s">
        <v>1355</v>
      </c>
      <c r="I18" s="16">
        <v>68</v>
      </c>
      <c r="J18" s="16">
        <v>45</v>
      </c>
      <c r="K18" s="16">
        <v>12</v>
      </c>
      <c r="L18" s="16">
        <v>4</v>
      </c>
      <c r="M18" s="81">
        <v>9.18</v>
      </c>
      <c r="N18" s="95">
        <v>9.18</v>
      </c>
      <c r="O18" s="64">
        <v>2530</v>
      </c>
      <c r="P18" s="65">
        <f>Table2245789101123456789101112131415[[#This Row],[PEMBULATAN]]*O18</f>
        <v>23225.399999999998</v>
      </c>
    </row>
    <row r="19" spans="1:16" ht="26.25" customHeight="1" x14ac:dyDescent="0.2">
      <c r="A19" s="14"/>
      <c r="B19" s="75"/>
      <c r="C19" s="73" t="s">
        <v>1374</v>
      </c>
      <c r="D19" s="78" t="s">
        <v>86</v>
      </c>
      <c r="E19" s="13">
        <v>44506</v>
      </c>
      <c r="F19" s="76" t="s">
        <v>87</v>
      </c>
      <c r="G19" s="13">
        <v>44507</v>
      </c>
      <c r="H19" s="77" t="s">
        <v>1355</v>
      </c>
      <c r="I19" s="16">
        <v>78</v>
      </c>
      <c r="J19" s="16">
        <v>80</v>
      </c>
      <c r="K19" s="16">
        <v>35</v>
      </c>
      <c r="L19" s="16">
        <v>17</v>
      </c>
      <c r="M19" s="81">
        <v>54.6</v>
      </c>
      <c r="N19" s="95">
        <v>54.6</v>
      </c>
      <c r="O19" s="64">
        <v>2530</v>
      </c>
      <c r="P19" s="65">
        <f>Table2245789101123456789101112131415[[#This Row],[PEMBULATAN]]*O19</f>
        <v>138138</v>
      </c>
    </row>
    <row r="20" spans="1:16" ht="26.25" customHeight="1" x14ac:dyDescent="0.2">
      <c r="A20" s="14"/>
      <c r="B20" s="75"/>
      <c r="C20" s="73" t="s">
        <v>1375</v>
      </c>
      <c r="D20" s="78" t="s">
        <v>86</v>
      </c>
      <c r="E20" s="13">
        <v>44506</v>
      </c>
      <c r="F20" s="76" t="s">
        <v>87</v>
      </c>
      <c r="G20" s="13">
        <v>44507</v>
      </c>
      <c r="H20" s="77" t="s">
        <v>1355</v>
      </c>
      <c r="I20" s="16">
        <v>75</v>
      </c>
      <c r="J20" s="16">
        <v>64</v>
      </c>
      <c r="K20" s="16">
        <v>28</v>
      </c>
      <c r="L20" s="16">
        <v>20</v>
      </c>
      <c r="M20" s="81">
        <v>33.6</v>
      </c>
      <c r="N20" s="95">
        <v>33.6</v>
      </c>
      <c r="O20" s="64">
        <v>2530</v>
      </c>
      <c r="P20" s="65">
        <f>Table2245789101123456789101112131415[[#This Row],[PEMBULATAN]]*O20</f>
        <v>85008</v>
      </c>
    </row>
    <row r="21" spans="1:16" ht="26.25" customHeight="1" x14ac:dyDescent="0.2">
      <c r="A21" s="14"/>
      <c r="B21" s="75"/>
      <c r="C21" s="73" t="s">
        <v>1376</v>
      </c>
      <c r="D21" s="78" t="s">
        <v>86</v>
      </c>
      <c r="E21" s="13">
        <v>44506</v>
      </c>
      <c r="F21" s="76" t="s">
        <v>87</v>
      </c>
      <c r="G21" s="13">
        <v>44507</v>
      </c>
      <c r="H21" s="77" t="s">
        <v>1355</v>
      </c>
      <c r="I21" s="16">
        <v>89</v>
      </c>
      <c r="J21" s="16">
        <v>56</v>
      </c>
      <c r="K21" s="16">
        <v>35</v>
      </c>
      <c r="L21" s="16">
        <v>20</v>
      </c>
      <c r="M21" s="81">
        <v>43.61</v>
      </c>
      <c r="N21" s="95">
        <v>43.61</v>
      </c>
      <c r="O21" s="64">
        <v>2530</v>
      </c>
      <c r="P21" s="65">
        <f>Table2245789101123456789101112131415[[#This Row],[PEMBULATAN]]*O21</f>
        <v>110333.3</v>
      </c>
    </row>
    <row r="22" spans="1:16" ht="26.25" customHeight="1" x14ac:dyDescent="0.2">
      <c r="A22" s="14"/>
      <c r="B22" s="75"/>
      <c r="C22" s="73" t="s">
        <v>1377</v>
      </c>
      <c r="D22" s="78" t="s">
        <v>86</v>
      </c>
      <c r="E22" s="13">
        <v>44506</v>
      </c>
      <c r="F22" s="76" t="s">
        <v>87</v>
      </c>
      <c r="G22" s="13">
        <v>44507</v>
      </c>
      <c r="H22" s="77" t="s">
        <v>1355</v>
      </c>
      <c r="I22" s="16">
        <v>85</v>
      </c>
      <c r="J22" s="16">
        <v>67</v>
      </c>
      <c r="K22" s="16">
        <v>34</v>
      </c>
      <c r="L22" s="16">
        <v>19</v>
      </c>
      <c r="M22" s="81">
        <v>48.407499999999999</v>
      </c>
      <c r="N22" s="95">
        <v>49</v>
      </c>
      <c r="O22" s="64">
        <v>2530</v>
      </c>
      <c r="P22" s="65">
        <f>Table2245789101123456789101112131415[[#This Row],[PEMBULATAN]]*O22</f>
        <v>123970</v>
      </c>
    </row>
    <row r="23" spans="1:16" ht="26.25" customHeight="1" x14ac:dyDescent="0.2">
      <c r="A23" s="14"/>
      <c r="B23" s="75"/>
      <c r="C23" s="73" t="s">
        <v>1378</v>
      </c>
      <c r="D23" s="78" t="s">
        <v>86</v>
      </c>
      <c r="E23" s="13">
        <v>44506</v>
      </c>
      <c r="F23" s="76" t="s">
        <v>87</v>
      </c>
      <c r="G23" s="13">
        <v>44507</v>
      </c>
      <c r="H23" s="77" t="s">
        <v>1355</v>
      </c>
      <c r="I23" s="16">
        <v>96</v>
      </c>
      <c r="J23" s="16">
        <v>54</v>
      </c>
      <c r="K23" s="16">
        <v>45</v>
      </c>
      <c r="L23" s="16">
        <v>18</v>
      </c>
      <c r="M23" s="81">
        <v>58.32</v>
      </c>
      <c r="N23" s="95">
        <v>59</v>
      </c>
      <c r="O23" s="64">
        <v>2530</v>
      </c>
      <c r="P23" s="65">
        <f>Table2245789101123456789101112131415[[#This Row],[PEMBULATAN]]*O23</f>
        <v>149270</v>
      </c>
    </row>
    <row r="24" spans="1:16" ht="26.25" customHeight="1" x14ac:dyDescent="0.2">
      <c r="A24" s="14"/>
      <c r="B24" s="75"/>
      <c r="C24" s="73" t="s">
        <v>1379</v>
      </c>
      <c r="D24" s="78" t="s">
        <v>86</v>
      </c>
      <c r="E24" s="13">
        <v>44506</v>
      </c>
      <c r="F24" s="76" t="s">
        <v>87</v>
      </c>
      <c r="G24" s="13">
        <v>44507</v>
      </c>
      <c r="H24" s="77" t="s">
        <v>1355</v>
      </c>
      <c r="I24" s="16">
        <v>56</v>
      </c>
      <c r="J24" s="16">
        <v>40</v>
      </c>
      <c r="K24" s="16">
        <v>10</v>
      </c>
      <c r="L24" s="16">
        <v>4</v>
      </c>
      <c r="M24" s="81">
        <v>5.6</v>
      </c>
      <c r="N24" s="95">
        <v>5.6</v>
      </c>
      <c r="O24" s="64">
        <v>2530</v>
      </c>
      <c r="P24" s="65">
        <f>Table2245789101123456789101112131415[[#This Row],[PEMBULATAN]]*O24</f>
        <v>14168</v>
      </c>
    </row>
    <row r="25" spans="1:16" ht="26.25" customHeight="1" x14ac:dyDescent="0.2">
      <c r="A25" s="14"/>
      <c r="B25" s="75"/>
      <c r="C25" s="73" t="s">
        <v>1380</v>
      </c>
      <c r="D25" s="78" t="s">
        <v>86</v>
      </c>
      <c r="E25" s="13">
        <v>44506</v>
      </c>
      <c r="F25" s="76" t="s">
        <v>87</v>
      </c>
      <c r="G25" s="13">
        <v>44507</v>
      </c>
      <c r="H25" s="77" t="s">
        <v>1355</v>
      </c>
      <c r="I25" s="16">
        <v>90</v>
      </c>
      <c r="J25" s="16">
        <v>80</v>
      </c>
      <c r="K25" s="16">
        <v>45</v>
      </c>
      <c r="L25" s="16">
        <v>22</v>
      </c>
      <c r="M25" s="81">
        <v>81</v>
      </c>
      <c r="N25" s="95">
        <v>81</v>
      </c>
      <c r="O25" s="64">
        <v>2530</v>
      </c>
      <c r="P25" s="65">
        <f>Table2245789101123456789101112131415[[#This Row],[PEMBULATAN]]*O25</f>
        <v>204930</v>
      </c>
    </row>
    <row r="26" spans="1:16" ht="26.25" customHeight="1" x14ac:dyDescent="0.2">
      <c r="A26" s="14"/>
      <c r="B26" s="75"/>
      <c r="C26" s="73" t="s">
        <v>1381</v>
      </c>
      <c r="D26" s="78" t="s">
        <v>86</v>
      </c>
      <c r="E26" s="13">
        <v>44506</v>
      </c>
      <c r="F26" s="76" t="s">
        <v>87</v>
      </c>
      <c r="G26" s="13">
        <v>44507</v>
      </c>
      <c r="H26" s="77" t="s">
        <v>1355</v>
      </c>
      <c r="I26" s="16">
        <v>40</v>
      </c>
      <c r="J26" s="16">
        <v>36</v>
      </c>
      <c r="K26" s="16">
        <v>36</v>
      </c>
      <c r="L26" s="16">
        <v>4</v>
      </c>
      <c r="M26" s="81">
        <v>12.96</v>
      </c>
      <c r="N26" s="95">
        <v>12.96</v>
      </c>
      <c r="O26" s="64">
        <v>2530</v>
      </c>
      <c r="P26" s="65">
        <f>Table2245789101123456789101112131415[[#This Row],[PEMBULATAN]]*O26</f>
        <v>32788.800000000003</v>
      </c>
    </row>
    <row r="27" spans="1:16" ht="26.25" customHeight="1" x14ac:dyDescent="0.2">
      <c r="A27" s="14"/>
      <c r="B27" s="75"/>
      <c r="C27" s="73" t="s">
        <v>1382</v>
      </c>
      <c r="D27" s="78" t="s">
        <v>86</v>
      </c>
      <c r="E27" s="13">
        <v>44506</v>
      </c>
      <c r="F27" s="76" t="s">
        <v>87</v>
      </c>
      <c r="G27" s="13">
        <v>44507</v>
      </c>
      <c r="H27" s="77" t="s">
        <v>1355</v>
      </c>
      <c r="I27" s="16">
        <v>90</v>
      </c>
      <c r="J27" s="16">
        <v>50</v>
      </c>
      <c r="K27" s="16">
        <v>40</v>
      </c>
      <c r="L27" s="16">
        <v>14</v>
      </c>
      <c r="M27" s="81">
        <v>45</v>
      </c>
      <c r="N27" s="95">
        <v>45</v>
      </c>
      <c r="O27" s="64">
        <v>2530</v>
      </c>
      <c r="P27" s="65">
        <f>Table2245789101123456789101112131415[[#This Row],[PEMBULATAN]]*O27</f>
        <v>113850</v>
      </c>
    </row>
    <row r="28" spans="1:16" ht="26.25" customHeight="1" x14ac:dyDescent="0.2">
      <c r="A28" s="14"/>
      <c r="B28" s="75"/>
      <c r="C28" s="73" t="s">
        <v>1383</v>
      </c>
      <c r="D28" s="78" t="s">
        <v>86</v>
      </c>
      <c r="E28" s="13">
        <v>44506</v>
      </c>
      <c r="F28" s="76" t="s">
        <v>87</v>
      </c>
      <c r="G28" s="13">
        <v>44507</v>
      </c>
      <c r="H28" s="77" t="s">
        <v>1355</v>
      </c>
      <c r="I28" s="16">
        <v>79</v>
      </c>
      <c r="J28" s="16">
        <v>39</v>
      </c>
      <c r="K28" s="16">
        <v>20</v>
      </c>
      <c r="L28" s="16">
        <v>10</v>
      </c>
      <c r="M28" s="81">
        <v>15.404999999999999</v>
      </c>
      <c r="N28" s="95">
        <v>16</v>
      </c>
      <c r="O28" s="64">
        <v>2530</v>
      </c>
      <c r="P28" s="65">
        <f>Table2245789101123456789101112131415[[#This Row],[PEMBULATAN]]*O28</f>
        <v>40480</v>
      </c>
    </row>
    <row r="29" spans="1:16" ht="26.25" customHeight="1" x14ac:dyDescent="0.2">
      <c r="A29" s="14"/>
      <c r="B29" s="75"/>
      <c r="C29" s="73" t="s">
        <v>1384</v>
      </c>
      <c r="D29" s="78" t="s">
        <v>86</v>
      </c>
      <c r="E29" s="13">
        <v>44506</v>
      </c>
      <c r="F29" s="76" t="s">
        <v>87</v>
      </c>
      <c r="G29" s="13">
        <v>44507</v>
      </c>
      <c r="H29" s="77" t="s">
        <v>1355</v>
      </c>
      <c r="I29" s="16">
        <v>66</v>
      </c>
      <c r="J29" s="16">
        <v>46</v>
      </c>
      <c r="K29" s="16">
        <v>26</v>
      </c>
      <c r="L29" s="16">
        <v>5</v>
      </c>
      <c r="M29" s="81">
        <v>19.734000000000002</v>
      </c>
      <c r="N29" s="95">
        <v>19.734000000000002</v>
      </c>
      <c r="O29" s="64">
        <v>2530</v>
      </c>
      <c r="P29" s="65">
        <f>Table2245789101123456789101112131415[[#This Row],[PEMBULATAN]]*O29</f>
        <v>49927.020000000004</v>
      </c>
    </row>
    <row r="30" spans="1:16" ht="26.25" customHeight="1" x14ac:dyDescent="0.2">
      <c r="A30" s="14"/>
      <c r="B30" s="75"/>
      <c r="C30" s="73" t="s">
        <v>1385</v>
      </c>
      <c r="D30" s="78" t="s">
        <v>86</v>
      </c>
      <c r="E30" s="13">
        <v>44506</v>
      </c>
      <c r="F30" s="76" t="s">
        <v>87</v>
      </c>
      <c r="G30" s="13">
        <v>44507</v>
      </c>
      <c r="H30" s="77" t="s">
        <v>1355</v>
      </c>
      <c r="I30" s="16">
        <v>108</v>
      </c>
      <c r="J30" s="16">
        <v>34</v>
      </c>
      <c r="K30" s="16">
        <v>24</v>
      </c>
      <c r="L30" s="16">
        <v>12</v>
      </c>
      <c r="M30" s="81">
        <v>22.032</v>
      </c>
      <c r="N30" s="95">
        <v>22.032</v>
      </c>
      <c r="O30" s="64">
        <v>2530</v>
      </c>
      <c r="P30" s="65">
        <f>Table2245789101123456789101112131415[[#This Row],[PEMBULATAN]]*O30</f>
        <v>55740.959999999999</v>
      </c>
    </row>
    <row r="31" spans="1:16" ht="26.25" customHeight="1" x14ac:dyDescent="0.2">
      <c r="A31" s="14"/>
      <c r="B31" s="75"/>
      <c r="C31" s="73" t="s">
        <v>1386</v>
      </c>
      <c r="D31" s="78" t="s">
        <v>86</v>
      </c>
      <c r="E31" s="13">
        <v>44506</v>
      </c>
      <c r="F31" s="76" t="s">
        <v>87</v>
      </c>
      <c r="G31" s="13">
        <v>44507</v>
      </c>
      <c r="H31" s="77" t="s">
        <v>1355</v>
      </c>
      <c r="I31" s="16">
        <v>54</v>
      </c>
      <c r="J31" s="16">
        <v>47</v>
      </c>
      <c r="K31" s="16">
        <v>120</v>
      </c>
      <c r="L31" s="16">
        <v>36</v>
      </c>
      <c r="M31" s="81">
        <v>76.14</v>
      </c>
      <c r="N31" s="95">
        <v>76.14</v>
      </c>
      <c r="O31" s="64">
        <v>2530</v>
      </c>
      <c r="P31" s="65">
        <f>Table2245789101123456789101112131415[[#This Row],[PEMBULATAN]]*O31</f>
        <v>192634.2</v>
      </c>
    </row>
    <row r="32" spans="1:16" ht="26.25" customHeight="1" x14ac:dyDescent="0.2">
      <c r="A32" s="14"/>
      <c r="B32" s="75"/>
      <c r="C32" s="73" t="s">
        <v>1387</v>
      </c>
      <c r="D32" s="78" t="s">
        <v>86</v>
      </c>
      <c r="E32" s="13">
        <v>44506</v>
      </c>
      <c r="F32" s="76" t="s">
        <v>87</v>
      </c>
      <c r="G32" s="13">
        <v>44507</v>
      </c>
      <c r="H32" s="77" t="s">
        <v>1355</v>
      </c>
      <c r="I32" s="16">
        <v>90</v>
      </c>
      <c r="J32" s="16">
        <v>47</v>
      </c>
      <c r="K32" s="16">
        <v>36</v>
      </c>
      <c r="L32" s="16">
        <v>14</v>
      </c>
      <c r="M32" s="81">
        <v>38.07</v>
      </c>
      <c r="N32" s="95">
        <v>38.07</v>
      </c>
      <c r="O32" s="64">
        <v>2530</v>
      </c>
      <c r="P32" s="65">
        <f>Table2245789101123456789101112131415[[#This Row],[PEMBULATAN]]*O32</f>
        <v>96317.1</v>
      </c>
    </row>
    <row r="33" spans="1:16" ht="26.25" customHeight="1" x14ac:dyDescent="0.2">
      <c r="A33" s="14"/>
      <c r="B33" s="75"/>
      <c r="C33" s="73" t="s">
        <v>1388</v>
      </c>
      <c r="D33" s="78" t="s">
        <v>86</v>
      </c>
      <c r="E33" s="13">
        <v>44506</v>
      </c>
      <c r="F33" s="76" t="s">
        <v>87</v>
      </c>
      <c r="G33" s="13">
        <v>44507</v>
      </c>
      <c r="H33" s="77" t="s">
        <v>1355</v>
      </c>
      <c r="I33" s="16">
        <v>50</v>
      </c>
      <c r="J33" s="16">
        <v>50</v>
      </c>
      <c r="K33" s="16">
        <v>24</v>
      </c>
      <c r="L33" s="16">
        <v>9</v>
      </c>
      <c r="M33" s="81">
        <v>15</v>
      </c>
      <c r="N33" s="95">
        <v>15</v>
      </c>
      <c r="O33" s="64">
        <v>2530</v>
      </c>
      <c r="P33" s="65">
        <f>Table2245789101123456789101112131415[[#This Row],[PEMBULATAN]]*O33</f>
        <v>37950</v>
      </c>
    </row>
    <row r="34" spans="1:16" ht="26.25" customHeight="1" x14ac:dyDescent="0.2">
      <c r="A34" s="14"/>
      <c r="B34" s="75"/>
      <c r="C34" s="73" t="s">
        <v>1389</v>
      </c>
      <c r="D34" s="78" t="s">
        <v>86</v>
      </c>
      <c r="E34" s="13">
        <v>44506</v>
      </c>
      <c r="F34" s="76" t="s">
        <v>87</v>
      </c>
      <c r="G34" s="13">
        <v>44507</v>
      </c>
      <c r="H34" s="77" t="s">
        <v>1355</v>
      </c>
      <c r="I34" s="16">
        <v>45</v>
      </c>
      <c r="J34" s="16">
        <v>30</v>
      </c>
      <c r="K34" s="16">
        <v>45</v>
      </c>
      <c r="L34" s="16">
        <v>6</v>
      </c>
      <c r="M34" s="81">
        <v>15.1875</v>
      </c>
      <c r="N34" s="95">
        <v>15.1875</v>
      </c>
      <c r="O34" s="64">
        <v>2530</v>
      </c>
      <c r="P34" s="65">
        <f>Table2245789101123456789101112131415[[#This Row],[PEMBULATAN]]*O34</f>
        <v>38424.375</v>
      </c>
    </row>
    <row r="35" spans="1:16" ht="26.25" customHeight="1" x14ac:dyDescent="0.2">
      <c r="A35" s="14"/>
      <c r="B35" s="75"/>
      <c r="C35" s="73" t="s">
        <v>1390</v>
      </c>
      <c r="D35" s="78" t="s">
        <v>86</v>
      </c>
      <c r="E35" s="13">
        <v>44506</v>
      </c>
      <c r="F35" s="76" t="s">
        <v>87</v>
      </c>
      <c r="G35" s="13">
        <v>44507</v>
      </c>
      <c r="H35" s="77" t="s">
        <v>1355</v>
      </c>
      <c r="I35" s="16">
        <v>76</v>
      </c>
      <c r="J35" s="16">
        <v>50</v>
      </c>
      <c r="K35" s="16">
        <v>12</v>
      </c>
      <c r="L35" s="16">
        <v>2</v>
      </c>
      <c r="M35" s="81">
        <v>11.4</v>
      </c>
      <c r="N35" s="95">
        <v>12</v>
      </c>
      <c r="O35" s="64">
        <v>2530</v>
      </c>
      <c r="P35" s="65">
        <f>Table2245789101123456789101112131415[[#This Row],[PEMBULATAN]]*O35</f>
        <v>30360</v>
      </c>
    </row>
    <row r="36" spans="1:16" ht="26.25" customHeight="1" x14ac:dyDescent="0.2">
      <c r="A36" s="14"/>
      <c r="B36" s="75"/>
      <c r="C36" s="73" t="s">
        <v>1391</v>
      </c>
      <c r="D36" s="78" t="s">
        <v>86</v>
      </c>
      <c r="E36" s="13">
        <v>44506</v>
      </c>
      <c r="F36" s="76" t="s">
        <v>87</v>
      </c>
      <c r="G36" s="13">
        <v>44507</v>
      </c>
      <c r="H36" s="77" t="s">
        <v>1355</v>
      </c>
      <c r="I36" s="16">
        <v>65</v>
      </c>
      <c r="J36" s="16">
        <v>46</v>
      </c>
      <c r="K36" s="16">
        <v>23</v>
      </c>
      <c r="L36" s="16">
        <v>5</v>
      </c>
      <c r="M36" s="81">
        <v>17.192499999999999</v>
      </c>
      <c r="N36" s="95">
        <v>17.192499999999999</v>
      </c>
      <c r="O36" s="64">
        <v>2530</v>
      </c>
      <c r="P36" s="65">
        <f>Table2245789101123456789101112131415[[#This Row],[PEMBULATAN]]*O36</f>
        <v>43497.024999999994</v>
      </c>
    </row>
    <row r="37" spans="1:16" ht="26.25" customHeight="1" x14ac:dyDescent="0.2">
      <c r="A37" s="14"/>
      <c r="B37" s="75"/>
      <c r="C37" s="73" t="s">
        <v>1392</v>
      </c>
      <c r="D37" s="78" t="s">
        <v>86</v>
      </c>
      <c r="E37" s="13">
        <v>44506</v>
      </c>
      <c r="F37" s="76" t="s">
        <v>87</v>
      </c>
      <c r="G37" s="13">
        <v>44507</v>
      </c>
      <c r="H37" s="77" t="s">
        <v>1355</v>
      </c>
      <c r="I37" s="16">
        <v>54</v>
      </c>
      <c r="J37" s="16">
        <v>38</v>
      </c>
      <c r="K37" s="16">
        <v>12</v>
      </c>
      <c r="L37" s="16">
        <v>3</v>
      </c>
      <c r="M37" s="81">
        <v>6.1559999999999997</v>
      </c>
      <c r="N37" s="95">
        <v>6.1559999999999997</v>
      </c>
      <c r="O37" s="64">
        <v>2530</v>
      </c>
      <c r="P37" s="65">
        <f>Table2245789101123456789101112131415[[#This Row],[PEMBULATAN]]*O37</f>
        <v>15574.679999999998</v>
      </c>
    </row>
    <row r="38" spans="1:16" ht="26.25" customHeight="1" x14ac:dyDescent="0.2">
      <c r="A38" s="14"/>
      <c r="B38" s="75"/>
      <c r="C38" s="73" t="s">
        <v>1393</v>
      </c>
      <c r="D38" s="78" t="s">
        <v>86</v>
      </c>
      <c r="E38" s="13">
        <v>44506</v>
      </c>
      <c r="F38" s="76" t="s">
        <v>87</v>
      </c>
      <c r="G38" s="13">
        <v>44507</v>
      </c>
      <c r="H38" s="77" t="s">
        <v>1355</v>
      </c>
      <c r="I38" s="16">
        <v>57</v>
      </c>
      <c r="J38" s="16">
        <v>57</v>
      </c>
      <c r="K38" s="16">
        <v>8</v>
      </c>
      <c r="L38" s="16">
        <v>3</v>
      </c>
      <c r="M38" s="81">
        <v>6.4980000000000002</v>
      </c>
      <c r="N38" s="95">
        <v>6.4980000000000002</v>
      </c>
      <c r="O38" s="64">
        <v>2530</v>
      </c>
      <c r="P38" s="65">
        <f>Table2245789101123456789101112131415[[#This Row],[PEMBULATAN]]*O38</f>
        <v>16439.940000000002</v>
      </c>
    </row>
    <row r="39" spans="1:16" ht="26.25" customHeight="1" x14ac:dyDescent="0.2">
      <c r="A39" s="14"/>
      <c r="B39" s="75"/>
      <c r="C39" s="73" t="s">
        <v>1394</v>
      </c>
      <c r="D39" s="78" t="s">
        <v>86</v>
      </c>
      <c r="E39" s="13">
        <v>44506</v>
      </c>
      <c r="F39" s="76" t="s">
        <v>87</v>
      </c>
      <c r="G39" s="13">
        <v>44507</v>
      </c>
      <c r="H39" s="77" t="s">
        <v>1355</v>
      </c>
      <c r="I39" s="16">
        <v>53</v>
      </c>
      <c r="J39" s="16">
        <v>50</v>
      </c>
      <c r="K39" s="16">
        <v>38</v>
      </c>
      <c r="L39" s="16">
        <v>8</v>
      </c>
      <c r="M39" s="81">
        <v>25.175000000000001</v>
      </c>
      <c r="N39" s="95">
        <v>25.175000000000001</v>
      </c>
      <c r="O39" s="64">
        <v>2530</v>
      </c>
      <c r="P39" s="65">
        <f>Table2245789101123456789101112131415[[#This Row],[PEMBULATAN]]*O39</f>
        <v>63692.75</v>
      </c>
    </row>
    <row r="40" spans="1:16" ht="26.25" customHeight="1" x14ac:dyDescent="0.2">
      <c r="A40" s="14"/>
      <c r="B40" s="75"/>
      <c r="C40" s="73" t="s">
        <v>1395</v>
      </c>
      <c r="D40" s="78" t="s">
        <v>86</v>
      </c>
      <c r="E40" s="13">
        <v>44506</v>
      </c>
      <c r="F40" s="76" t="s">
        <v>87</v>
      </c>
      <c r="G40" s="13">
        <v>44507</v>
      </c>
      <c r="H40" s="77" t="s">
        <v>1355</v>
      </c>
      <c r="I40" s="16">
        <v>90</v>
      </c>
      <c r="J40" s="16">
        <v>36</v>
      </c>
      <c r="K40" s="16">
        <v>16</v>
      </c>
      <c r="L40" s="16">
        <v>2</v>
      </c>
      <c r="M40" s="81">
        <v>12.96</v>
      </c>
      <c r="N40" s="95">
        <v>12.96</v>
      </c>
      <c r="O40" s="64">
        <v>2530</v>
      </c>
      <c r="P40" s="65">
        <f>Table2245789101123456789101112131415[[#This Row],[PEMBULATAN]]*O40</f>
        <v>32788.800000000003</v>
      </c>
    </row>
    <row r="41" spans="1:16" ht="26.25" customHeight="1" x14ac:dyDescent="0.2">
      <c r="A41" s="14"/>
      <c r="B41" s="75"/>
      <c r="C41" s="73" t="s">
        <v>1396</v>
      </c>
      <c r="D41" s="78" t="s">
        <v>86</v>
      </c>
      <c r="E41" s="13">
        <v>44506</v>
      </c>
      <c r="F41" s="76" t="s">
        <v>87</v>
      </c>
      <c r="G41" s="13">
        <v>44507</v>
      </c>
      <c r="H41" s="77" t="s">
        <v>1355</v>
      </c>
      <c r="I41" s="16">
        <v>50</v>
      </c>
      <c r="J41" s="16">
        <v>50</v>
      </c>
      <c r="K41" s="16">
        <v>10</v>
      </c>
      <c r="L41" s="16">
        <v>2</v>
      </c>
      <c r="M41" s="81">
        <v>6.25</v>
      </c>
      <c r="N41" s="95">
        <v>6.25</v>
      </c>
      <c r="O41" s="64">
        <v>2530</v>
      </c>
      <c r="P41" s="65">
        <f>Table2245789101123456789101112131415[[#This Row],[PEMBULATAN]]*O41</f>
        <v>15812.5</v>
      </c>
    </row>
    <row r="42" spans="1:16" ht="26.25" customHeight="1" x14ac:dyDescent="0.2">
      <c r="A42" s="14"/>
      <c r="B42" s="75"/>
      <c r="C42" s="73" t="s">
        <v>1397</v>
      </c>
      <c r="D42" s="78" t="s">
        <v>86</v>
      </c>
      <c r="E42" s="13">
        <v>44506</v>
      </c>
      <c r="F42" s="76" t="s">
        <v>87</v>
      </c>
      <c r="G42" s="13">
        <v>44507</v>
      </c>
      <c r="H42" s="77" t="s">
        <v>1355</v>
      </c>
      <c r="I42" s="16">
        <v>36</v>
      </c>
      <c r="J42" s="16">
        <v>36</v>
      </c>
      <c r="K42" s="16">
        <v>20</v>
      </c>
      <c r="L42" s="16">
        <v>8</v>
      </c>
      <c r="M42" s="81">
        <v>6.48</v>
      </c>
      <c r="N42" s="95">
        <v>8</v>
      </c>
      <c r="O42" s="64">
        <v>2530</v>
      </c>
      <c r="P42" s="65">
        <f>Table2245789101123456789101112131415[[#This Row],[PEMBULATAN]]*O42</f>
        <v>20240</v>
      </c>
    </row>
    <row r="43" spans="1:16" ht="26.25" customHeight="1" x14ac:dyDescent="0.2">
      <c r="A43" s="14"/>
      <c r="B43" s="75"/>
      <c r="C43" s="73" t="s">
        <v>1398</v>
      </c>
      <c r="D43" s="78" t="s">
        <v>86</v>
      </c>
      <c r="E43" s="13">
        <v>44506</v>
      </c>
      <c r="F43" s="76" t="s">
        <v>87</v>
      </c>
      <c r="G43" s="13">
        <v>44507</v>
      </c>
      <c r="H43" s="77" t="s">
        <v>1355</v>
      </c>
      <c r="I43" s="16">
        <v>140</v>
      </c>
      <c r="J43" s="16">
        <v>20</v>
      </c>
      <c r="K43" s="16">
        <v>19</v>
      </c>
      <c r="L43" s="16">
        <v>4</v>
      </c>
      <c r="M43" s="81">
        <v>13.3</v>
      </c>
      <c r="N43" s="95">
        <v>14</v>
      </c>
      <c r="O43" s="64">
        <v>2530</v>
      </c>
      <c r="P43" s="65">
        <f>Table2245789101123456789101112131415[[#This Row],[PEMBULATAN]]*O43</f>
        <v>35420</v>
      </c>
    </row>
    <row r="44" spans="1:16" ht="26.25" customHeight="1" x14ac:dyDescent="0.2">
      <c r="A44" s="14"/>
      <c r="B44" s="75"/>
      <c r="C44" s="73" t="s">
        <v>1399</v>
      </c>
      <c r="D44" s="78" t="s">
        <v>86</v>
      </c>
      <c r="E44" s="13">
        <v>44506</v>
      </c>
      <c r="F44" s="76" t="s">
        <v>87</v>
      </c>
      <c r="G44" s="13">
        <v>44507</v>
      </c>
      <c r="H44" s="77" t="s">
        <v>1355</v>
      </c>
      <c r="I44" s="16">
        <v>50</v>
      </c>
      <c r="J44" s="16">
        <v>38</v>
      </c>
      <c r="K44" s="16">
        <v>16</v>
      </c>
      <c r="L44" s="16">
        <v>9</v>
      </c>
      <c r="M44" s="81">
        <v>7.6</v>
      </c>
      <c r="N44" s="95">
        <v>9</v>
      </c>
      <c r="O44" s="64">
        <v>2530</v>
      </c>
      <c r="P44" s="65">
        <f>Table2245789101123456789101112131415[[#This Row],[PEMBULATAN]]*O44</f>
        <v>22770</v>
      </c>
    </row>
    <row r="45" spans="1:16" ht="26.25" customHeight="1" x14ac:dyDescent="0.2">
      <c r="A45" s="14"/>
      <c r="B45" s="75"/>
      <c r="C45" s="73" t="s">
        <v>1400</v>
      </c>
      <c r="D45" s="78" t="s">
        <v>86</v>
      </c>
      <c r="E45" s="13">
        <v>44506</v>
      </c>
      <c r="F45" s="76" t="s">
        <v>87</v>
      </c>
      <c r="G45" s="13">
        <v>44507</v>
      </c>
      <c r="H45" s="77" t="s">
        <v>1355</v>
      </c>
      <c r="I45" s="16">
        <v>80</v>
      </c>
      <c r="J45" s="16">
        <v>68</v>
      </c>
      <c r="K45" s="16">
        <v>67</v>
      </c>
      <c r="L45" s="16">
        <v>15</v>
      </c>
      <c r="M45" s="81">
        <v>91.12</v>
      </c>
      <c r="N45" s="95">
        <v>91.12</v>
      </c>
      <c r="O45" s="64">
        <v>2530</v>
      </c>
      <c r="P45" s="65">
        <f>Table2245789101123456789101112131415[[#This Row],[PEMBULATAN]]*O45</f>
        <v>230533.6</v>
      </c>
    </row>
    <row r="46" spans="1:16" ht="26.25" customHeight="1" x14ac:dyDescent="0.2">
      <c r="A46" s="14"/>
      <c r="B46" s="75"/>
      <c r="C46" s="73" t="s">
        <v>1401</v>
      </c>
      <c r="D46" s="78" t="s">
        <v>86</v>
      </c>
      <c r="E46" s="13">
        <v>44506</v>
      </c>
      <c r="F46" s="76" t="s">
        <v>87</v>
      </c>
      <c r="G46" s="13">
        <v>44507</v>
      </c>
      <c r="H46" s="77" t="s">
        <v>1355</v>
      </c>
      <c r="I46" s="16">
        <v>40</v>
      </c>
      <c r="J46" s="16">
        <v>32</v>
      </c>
      <c r="K46" s="16">
        <v>17</v>
      </c>
      <c r="L46" s="16">
        <v>12</v>
      </c>
      <c r="M46" s="81">
        <v>5.44</v>
      </c>
      <c r="N46" s="95">
        <v>12</v>
      </c>
      <c r="O46" s="64">
        <v>2530</v>
      </c>
      <c r="P46" s="65">
        <f>Table2245789101123456789101112131415[[#This Row],[PEMBULATAN]]*O46</f>
        <v>30360</v>
      </c>
    </row>
    <row r="47" spans="1:16" ht="26.25" customHeight="1" x14ac:dyDescent="0.2">
      <c r="A47" s="14"/>
      <c r="B47" s="75"/>
      <c r="C47" s="73" t="s">
        <v>1402</v>
      </c>
      <c r="D47" s="78" t="s">
        <v>86</v>
      </c>
      <c r="E47" s="13">
        <v>44506</v>
      </c>
      <c r="F47" s="76" t="s">
        <v>87</v>
      </c>
      <c r="G47" s="13">
        <v>44507</v>
      </c>
      <c r="H47" s="77" t="s">
        <v>1355</v>
      </c>
      <c r="I47" s="16">
        <v>109</v>
      </c>
      <c r="J47" s="16">
        <v>37</v>
      </c>
      <c r="K47" s="16">
        <v>12</v>
      </c>
      <c r="L47" s="16">
        <v>5</v>
      </c>
      <c r="M47" s="81">
        <v>12.099</v>
      </c>
      <c r="N47" s="95">
        <v>12.099</v>
      </c>
      <c r="O47" s="64">
        <v>2530</v>
      </c>
      <c r="P47" s="65">
        <f>Table2245789101123456789101112131415[[#This Row],[PEMBULATAN]]*O47</f>
        <v>30610.47</v>
      </c>
    </row>
    <row r="48" spans="1:16" ht="26.25" customHeight="1" x14ac:dyDescent="0.2">
      <c r="A48" s="14"/>
      <c r="B48" s="75"/>
      <c r="C48" s="73" t="s">
        <v>1403</v>
      </c>
      <c r="D48" s="78" t="s">
        <v>86</v>
      </c>
      <c r="E48" s="13">
        <v>44506</v>
      </c>
      <c r="F48" s="76" t="s">
        <v>87</v>
      </c>
      <c r="G48" s="13">
        <v>44507</v>
      </c>
      <c r="H48" s="77" t="s">
        <v>1355</v>
      </c>
      <c r="I48" s="16">
        <v>120</v>
      </c>
      <c r="J48" s="16">
        <v>10</v>
      </c>
      <c r="K48" s="16">
        <v>8</v>
      </c>
      <c r="L48" s="16">
        <v>2</v>
      </c>
      <c r="M48" s="81">
        <v>2.4</v>
      </c>
      <c r="N48" s="95">
        <v>3</v>
      </c>
      <c r="O48" s="64">
        <v>2530</v>
      </c>
      <c r="P48" s="65">
        <f>Table2245789101123456789101112131415[[#This Row],[PEMBULATAN]]*O48</f>
        <v>7590</v>
      </c>
    </row>
    <row r="49" spans="1:16" ht="26.25" customHeight="1" x14ac:dyDescent="0.2">
      <c r="A49" s="14"/>
      <c r="B49" s="75"/>
      <c r="C49" s="73" t="s">
        <v>1404</v>
      </c>
      <c r="D49" s="78" t="s">
        <v>86</v>
      </c>
      <c r="E49" s="13">
        <v>44506</v>
      </c>
      <c r="F49" s="76" t="s">
        <v>87</v>
      </c>
      <c r="G49" s="13">
        <v>44507</v>
      </c>
      <c r="H49" s="77" t="s">
        <v>1355</v>
      </c>
      <c r="I49" s="16">
        <v>153</v>
      </c>
      <c r="J49" s="16">
        <v>6</v>
      </c>
      <c r="K49" s="16">
        <v>6</v>
      </c>
      <c r="L49" s="16">
        <v>1</v>
      </c>
      <c r="M49" s="81">
        <v>1.377</v>
      </c>
      <c r="N49" s="95">
        <v>2</v>
      </c>
      <c r="O49" s="64">
        <v>2530</v>
      </c>
      <c r="P49" s="65">
        <f>Table2245789101123456789101112131415[[#This Row],[PEMBULATAN]]*O49</f>
        <v>5060</v>
      </c>
    </row>
    <row r="50" spans="1:16" ht="26.25" customHeight="1" x14ac:dyDescent="0.2">
      <c r="A50" s="14"/>
      <c r="B50" s="75"/>
      <c r="C50" s="73" t="s">
        <v>1405</v>
      </c>
      <c r="D50" s="78" t="s">
        <v>86</v>
      </c>
      <c r="E50" s="13">
        <v>44506</v>
      </c>
      <c r="F50" s="76" t="s">
        <v>87</v>
      </c>
      <c r="G50" s="13">
        <v>44507</v>
      </c>
      <c r="H50" s="77" t="s">
        <v>1355</v>
      </c>
      <c r="I50" s="16">
        <v>43</v>
      </c>
      <c r="J50" s="16">
        <v>35</v>
      </c>
      <c r="K50" s="16">
        <v>17</v>
      </c>
      <c r="L50" s="16">
        <v>6</v>
      </c>
      <c r="M50" s="81">
        <v>6.3962500000000002</v>
      </c>
      <c r="N50" s="95">
        <v>7</v>
      </c>
      <c r="O50" s="64">
        <v>2530</v>
      </c>
      <c r="P50" s="65">
        <f>Table2245789101123456789101112131415[[#This Row],[PEMBULATAN]]*O50</f>
        <v>17710</v>
      </c>
    </row>
    <row r="51" spans="1:16" ht="26.25" customHeight="1" x14ac:dyDescent="0.2">
      <c r="A51" s="14"/>
      <c r="B51" s="75"/>
      <c r="C51" s="73" t="s">
        <v>1406</v>
      </c>
      <c r="D51" s="78" t="s">
        <v>86</v>
      </c>
      <c r="E51" s="13">
        <v>44506</v>
      </c>
      <c r="F51" s="76" t="s">
        <v>87</v>
      </c>
      <c r="G51" s="13">
        <v>44507</v>
      </c>
      <c r="H51" s="77" t="s">
        <v>1355</v>
      </c>
      <c r="I51" s="16">
        <v>70</v>
      </c>
      <c r="J51" s="16">
        <v>40</v>
      </c>
      <c r="K51" s="16">
        <v>27</v>
      </c>
      <c r="L51" s="16">
        <v>11</v>
      </c>
      <c r="M51" s="81">
        <v>18.899999999999999</v>
      </c>
      <c r="N51" s="95">
        <v>18.899999999999999</v>
      </c>
      <c r="O51" s="64">
        <v>2530</v>
      </c>
      <c r="P51" s="65">
        <f>Table2245789101123456789101112131415[[#This Row],[PEMBULATAN]]*O51</f>
        <v>47817</v>
      </c>
    </row>
    <row r="52" spans="1:16" ht="26.25" customHeight="1" x14ac:dyDescent="0.2">
      <c r="A52" s="14"/>
      <c r="B52" s="75"/>
      <c r="C52" s="73" t="s">
        <v>1407</v>
      </c>
      <c r="D52" s="78" t="s">
        <v>86</v>
      </c>
      <c r="E52" s="13">
        <v>44506</v>
      </c>
      <c r="F52" s="76" t="s">
        <v>87</v>
      </c>
      <c r="G52" s="13">
        <v>44507</v>
      </c>
      <c r="H52" s="77" t="s">
        <v>1355</v>
      </c>
      <c r="I52" s="16">
        <v>82</v>
      </c>
      <c r="J52" s="16">
        <v>58</v>
      </c>
      <c r="K52" s="16">
        <v>23</v>
      </c>
      <c r="L52" s="16">
        <v>21</v>
      </c>
      <c r="M52" s="81">
        <v>27.347000000000001</v>
      </c>
      <c r="N52" s="95">
        <v>28</v>
      </c>
      <c r="O52" s="64">
        <v>2530</v>
      </c>
      <c r="P52" s="65">
        <f>Table2245789101123456789101112131415[[#This Row],[PEMBULATAN]]*O52</f>
        <v>70840</v>
      </c>
    </row>
    <row r="53" spans="1:16" ht="26.25" customHeight="1" x14ac:dyDescent="0.2">
      <c r="A53" s="14"/>
      <c r="B53" s="75"/>
      <c r="C53" s="73" t="s">
        <v>1408</v>
      </c>
      <c r="D53" s="78" t="s">
        <v>86</v>
      </c>
      <c r="E53" s="13">
        <v>44506</v>
      </c>
      <c r="F53" s="76" t="s">
        <v>87</v>
      </c>
      <c r="G53" s="13">
        <v>44507</v>
      </c>
      <c r="H53" s="77" t="s">
        <v>1355</v>
      </c>
      <c r="I53" s="16">
        <v>79</v>
      </c>
      <c r="J53" s="16">
        <v>40</v>
      </c>
      <c r="K53" s="16">
        <v>22</v>
      </c>
      <c r="L53" s="16">
        <v>8</v>
      </c>
      <c r="M53" s="81">
        <v>17.38</v>
      </c>
      <c r="N53" s="95">
        <v>18</v>
      </c>
      <c r="O53" s="64">
        <v>2530</v>
      </c>
      <c r="P53" s="65">
        <f>Table2245789101123456789101112131415[[#This Row],[PEMBULATAN]]*O53</f>
        <v>45540</v>
      </c>
    </row>
    <row r="54" spans="1:16" ht="26.25" customHeight="1" x14ac:dyDescent="0.2">
      <c r="A54" s="14"/>
      <c r="B54" s="75"/>
      <c r="C54" s="73" t="s">
        <v>1409</v>
      </c>
      <c r="D54" s="78" t="s">
        <v>86</v>
      </c>
      <c r="E54" s="13">
        <v>44506</v>
      </c>
      <c r="F54" s="76" t="s">
        <v>87</v>
      </c>
      <c r="G54" s="13">
        <v>44507</v>
      </c>
      <c r="H54" s="77" t="s">
        <v>1355</v>
      </c>
      <c r="I54" s="16">
        <v>65</v>
      </c>
      <c r="J54" s="16">
        <v>34</v>
      </c>
      <c r="K54" s="16">
        <v>12</v>
      </c>
      <c r="L54" s="16">
        <v>10</v>
      </c>
      <c r="M54" s="81">
        <v>6.63</v>
      </c>
      <c r="N54" s="95">
        <v>10</v>
      </c>
      <c r="O54" s="64">
        <v>2530</v>
      </c>
      <c r="P54" s="65">
        <f>Table2245789101123456789101112131415[[#This Row],[PEMBULATAN]]*O54</f>
        <v>25300</v>
      </c>
    </row>
    <row r="55" spans="1:16" ht="26.25" customHeight="1" x14ac:dyDescent="0.2">
      <c r="A55" s="14"/>
      <c r="B55" s="75"/>
      <c r="C55" s="73" t="s">
        <v>1410</v>
      </c>
      <c r="D55" s="78" t="s">
        <v>86</v>
      </c>
      <c r="E55" s="13">
        <v>44506</v>
      </c>
      <c r="F55" s="76" t="s">
        <v>87</v>
      </c>
      <c r="G55" s="13">
        <v>44507</v>
      </c>
      <c r="H55" s="77" t="s">
        <v>1355</v>
      </c>
      <c r="I55" s="16">
        <v>20</v>
      </c>
      <c r="J55" s="16">
        <v>20</v>
      </c>
      <c r="K55" s="16">
        <v>12</v>
      </c>
      <c r="L55" s="16">
        <v>1</v>
      </c>
      <c r="M55" s="81">
        <v>1.2</v>
      </c>
      <c r="N55" s="95">
        <v>1.2</v>
      </c>
      <c r="O55" s="64">
        <v>2530</v>
      </c>
      <c r="P55" s="65">
        <f>Table2245789101123456789101112131415[[#This Row],[PEMBULATAN]]*O55</f>
        <v>3036</v>
      </c>
    </row>
    <row r="56" spans="1:16" ht="26.25" customHeight="1" x14ac:dyDescent="0.2">
      <c r="A56" s="14"/>
      <c r="B56" s="75"/>
      <c r="C56" s="73" t="s">
        <v>1411</v>
      </c>
      <c r="D56" s="78" t="s">
        <v>86</v>
      </c>
      <c r="E56" s="13">
        <v>44506</v>
      </c>
      <c r="F56" s="76" t="s">
        <v>87</v>
      </c>
      <c r="G56" s="13">
        <v>44507</v>
      </c>
      <c r="H56" s="77" t="s">
        <v>1355</v>
      </c>
      <c r="I56" s="16">
        <v>48</v>
      </c>
      <c r="J56" s="16">
        <v>32</v>
      </c>
      <c r="K56" s="16">
        <v>19</v>
      </c>
      <c r="L56" s="16">
        <v>12</v>
      </c>
      <c r="M56" s="81">
        <v>7.2960000000000003</v>
      </c>
      <c r="N56" s="95">
        <v>12</v>
      </c>
      <c r="O56" s="64">
        <v>2530</v>
      </c>
      <c r="P56" s="65">
        <f>Table2245789101123456789101112131415[[#This Row],[PEMBULATAN]]*O56</f>
        <v>30360</v>
      </c>
    </row>
    <row r="57" spans="1:16" ht="26.25" customHeight="1" x14ac:dyDescent="0.2">
      <c r="A57" s="14"/>
      <c r="B57" s="75"/>
      <c r="C57" s="73" t="s">
        <v>1412</v>
      </c>
      <c r="D57" s="78" t="s">
        <v>86</v>
      </c>
      <c r="E57" s="13">
        <v>44506</v>
      </c>
      <c r="F57" s="76" t="s">
        <v>87</v>
      </c>
      <c r="G57" s="13">
        <v>44507</v>
      </c>
      <c r="H57" s="77" t="s">
        <v>1355</v>
      </c>
      <c r="I57" s="16">
        <v>130</v>
      </c>
      <c r="J57" s="16">
        <v>54</v>
      </c>
      <c r="K57" s="16">
        <v>21</v>
      </c>
      <c r="L57" s="16">
        <v>5</v>
      </c>
      <c r="M57" s="81">
        <v>36.854999999999997</v>
      </c>
      <c r="N57" s="95">
        <v>36.854999999999997</v>
      </c>
      <c r="O57" s="64">
        <v>2530</v>
      </c>
      <c r="P57" s="65">
        <f>Table2245789101123456789101112131415[[#This Row],[PEMBULATAN]]*O57</f>
        <v>93243.15</v>
      </c>
    </row>
    <row r="58" spans="1:16" ht="26.25" customHeight="1" x14ac:dyDescent="0.2">
      <c r="A58" s="14"/>
      <c r="B58" s="75"/>
      <c r="C58" s="73" t="s">
        <v>1413</v>
      </c>
      <c r="D58" s="78" t="s">
        <v>86</v>
      </c>
      <c r="E58" s="13">
        <v>44506</v>
      </c>
      <c r="F58" s="76" t="s">
        <v>87</v>
      </c>
      <c r="G58" s="13">
        <v>44507</v>
      </c>
      <c r="H58" s="77" t="s">
        <v>1355</v>
      </c>
      <c r="I58" s="16">
        <v>76</v>
      </c>
      <c r="J58" s="16">
        <v>51</v>
      </c>
      <c r="K58" s="16">
        <v>23</v>
      </c>
      <c r="L58" s="16">
        <v>16</v>
      </c>
      <c r="M58" s="81">
        <v>22.286999999999999</v>
      </c>
      <c r="N58" s="95">
        <v>22.286999999999999</v>
      </c>
      <c r="O58" s="64">
        <v>2530</v>
      </c>
      <c r="P58" s="65">
        <f>Table2245789101123456789101112131415[[#This Row],[PEMBULATAN]]*O58</f>
        <v>56386.11</v>
      </c>
    </row>
    <row r="59" spans="1:16" ht="26.25" customHeight="1" x14ac:dyDescent="0.2">
      <c r="A59" s="14"/>
      <c r="B59" s="75"/>
      <c r="C59" s="73" t="s">
        <v>1414</v>
      </c>
      <c r="D59" s="78" t="s">
        <v>86</v>
      </c>
      <c r="E59" s="13">
        <v>44506</v>
      </c>
      <c r="F59" s="76" t="s">
        <v>87</v>
      </c>
      <c r="G59" s="13">
        <v>44507</v>
      </c>
      <c r="H59" s="77" t="s">
        <v>1355</v>
      </c>
      <c r="I59" s="16">
        <v>70</v>
      </c>
      <c r="J59" s="16">
        <v>54</v>
      </c>
      <c r="K59" s="16">
        <v>32</v>
      </c>
      <c r="L59" s="16">
        <v>7</v>
      </c>
      <c r="M59" s="81">
        <v>30.24</v>
      </c>
      <c r="N59" s="95">
        <v>30.24</v>
      </c>
      <c r="O59" s="64">
        <v>2530</v>
      </c>
      <c r="P59" s="65">
        <f>Table2245789101123456789101112131415[[#This Row],[PEMBULATAN]]*O59</f>
        <v>76507.199999999997</v>
      </c>
    </row>
    <row r="60" spans="1:16" ht="26.25" customHeight="1" x14ac:dyDescent="0.2">
      <c r="A60" s="14"/>
      <c r="B60" s="75"/>
      <c r="C60" s="73" t="s">
        <v>1415</v>
      </c>
      <c r="D60" s="78" t="s">
        <v>86</v>
      </c>
      <c r="E60" s="13">
        <v>44506</v>
      </c>
      <c r="F60" s="76" t="s">
        <v>87</v>
      </c>
      <c r="G60" s="13">
        <v>44507</v>
      </c>
      <c r="H60" s="77" t="s">
        <v>1355</v>
      </c>
      <c r="I60" s="16">
        <v>26</v>
      </c>
      <c r="J60" s="16">
        <v>26</v>
      </c>
      <c r="K60" s="16">
        <v>12</v>
      </c>
      <c r="L60" s="16">
        <v>1</v>
      </c>
      <c r="M60" s="81">
        <v>2.028</v>
      </c>
      <c r="N60" s="95">
        <v>2.028</v>
      </c>
      <c r="O60" s="64">
        <v>2530</v>
      </c>
      <c r="P60" s="65">
        <f>Table2245789101123456789101112131415[[#This Row],[PEMBULATAN]]*O60</f>
        <v>5130.84</v>
      </c>
    </row>
    <row r="61" spans="1:16" ht="26.25" customHeight="1" x14ac:dyDescent="0.2">
      <c r="A61" s="14"/>
      <c r="B61" s="75"/>
      <c r="C61" s="73" t="s">
        <v>1416</v>
      </c>
      <c r="D61" s="78" t="s">
        <v>86</v>
      </c>
      <c r="E61" s="13">
        <v>44506</v>
      </c>
      <c r="F61" s="76" t="s">
        <v>87</v>
      </c>
      <c r="G61" s="13">
        <v>44507</v>
      </c>
      <c r="H61" s="77" t="s">
        <v>1355</v>
      </c>
      <c r="I61" s="16">
        <v>106</v>
      </c>
      <c r="J61" s="16">
        <v>21</v>
      </c>
      <c r="K61" s="16">
        <v>12</v>
      </c>
      <c r="L61" s="16">
        <v>4</v>
      </c>
      <c r="M61" s="81">
        <v>6.6779999999999999</v>
      </c>
      <c r="N61" s="95">
        <v>6.6779999999999999</v>
      </c>
      <c r="O61" s="64">
        <v>2530</v>
      </c>
      <c r="P61" s="65">
        <f>Table2245789101123456789101112131415[[#This Row],[PEMBULATAN]]*O61</f>
        <v>16895.34</v>
      </c>
    </row>
    <row r="62" spans="1:16" ht="26.25" customHeight="1" x14ac:dyDescent="0.2">
      <c r="A62" s="14"/>
      <c r="B62" s="75"/>
      <c r="C62" s="73" t="s">
        <v>1417</v>
      </c>
      <c r="D62" s="78" t="s">
        <v>86</v>
      </c>
      <c r="E62" s="13">
        <v>44506</v>
      </c>
      <c r="F62" s="76" t="s">
        <v>87</v>
      </c>
      <c r="G62" s="13">
        <v>44507</v>
      </c>
      <c r="H62" s="77" t="s">
        <v>1355</v>
      </c>
      <c r="I62" s="16">
        <v>56</v>
      </c>
      <c r="J62" s="16">
        <v>56</v>
      </c>
      <c r="K62" s="16">
        <v>32</v>
      </c>
      <c r="L62" s="16">
        <v>7</v>
      </c>
      <c r="M62" s="81">
        <v>25.088000000000001</v>
      </c>
      <c r="N62" s="95">
        <v>25.088000000000001</v>
      </c>
      <c r="O62" s="64">
        <v>2530</v>
      </c>
      <c r="P62" s="65">
        <f>Table2245789101123456789101112131415[[#This Row],[PEMBULATAN]]*O62</f>
        <v>63472.639999999999</v>
      </c>
    </row>
    <row r="63" spans="1:16" ht="26.25" customHeight="1" x14ac:dyDescent="0.2">
      <c r="A63" s="14"/>
      <c r="B63" s="75"/>
      <c r="C63" s="73" t="s">
        <v>1418</v>
      </c>
      <c r="D63" s="78" t="s">
        <v>86</v>
      </c>
      <c r="E63" s="13">
        <v>44506</v>
      </c>
      <c r="F63" s="76" t="s">
        <v>87</v>
      </c>
      <c r="G63" s="13">
        <v>44507</v>
      </c>
      <c r="H63" s="77" t="s">
        <v>1355</v>
      </c>
      <c r="I63" s="16">
        <v>56</v>
      </c>
      <c r="J63" s="16">
        <v>60</v>
      </c>
      <c r="K63" s="16">
        <v>12</v>
      </c>
      <c r="L63" s="16">
        <v>9</v>
      </c>
      <c r="M63" s="81">
        <v>10.08</v>
      </c>
      <c r="N63" s="95">
        <v>10.08</v>
      </c>
      <c r="O63" s="64">
        <v>2530</v>
      </c>
      <c r="P63" s="65">
        <f>Table2245789101123456789101112131415[[#This Row],[PEMBULATAN]]*O63</f>
        <v>25502.400000000001</v>
      </c>
    </row>
    <row r="64" spans="1:16" ht="26.25" customHeight="1" x14ac:dyDescent="0.2">
      <c r="A64" s="14"/>
      <c r="B64" s="75"/>
      <c r="C64" s="73" t="s">
        <v>1419</v>
      </c>
      <c r="D64" s="78" t="s">
        <v>86</v>
      </c>
      <c r="E64" s="13">
        <v>44506</v>
      </c>
      <c r="F64" s="76" t="s">
        <v>87</v>
      </c>
      <c r="G64" s="13">
        <v>44507</v>
      </c>
      <c r="H64" s="77" t="s">
        <v>1355</v>
      </c>
      <c r="I64" s="16">
        <v>80</v>
      </c>
      <c r="J64" s="16">
        <v>56</v>
      </c>
      <c r="K64" s="16">
        <v>24</v>
      </c>
      <c r="L64" s="16">
        <v>7</v>
      </c>
      <c r="M64" s="81">
        <v>26.88</v>
      </c>
      <c r="N64" s="95">
        <v>26.88</v>
      </c>
      <c r="O64" s="64">
        <v>2530</v>
      </c>
      <c r="P64" s="65">
        <f>Table2245789101123456789101112131415[[#This Row],[PEMBULATAN]]*O64</f>
        <v>68006.399999999994</v>
      </c>
    </row>
    <row r="65" spans="1:16" ht="26.25" customHeight="1" x14ac:dyDescent="0.2">
      <c r="A65" s="14"/>
      <c r="B65" s="75"/>
      <c r="C65" s="73" t="s">
        <v>1420</v>
      </c>
      <c r="D65" s="78" t="s">
        <v>86</v>
      </c>
      <c r="E65" s="13">
        <v>44506</v>
      </c>
      <c r="F65" s="76" t="s">
        <v>87</v>
      </c>
      <c r="G65" s="13">
        <v>44507</v>
      </c>
      <c r="H65" s="77" t="s">
        <v>1355</v>
      </c>
      <c r="I65" s="16">
        <v>75</v>
      </c>
      <c r="J65" s="16">
        <v>46</v>
      </c>
      <c r="K65" s="16">
        <v>32</v>
      </c>
      <c r="L65" s="16">
        <v>8</v>
      </c>
      <c r="M65" s="81">
        <v>27.6</v>
      </c>
      <c r="N65" s="95">
        <v>27.6</v>
      </c>
      <c r="O65" s="64">
        <v>2530</v>
      </c>
      <c r="P65" s="65">
        <f>Table2245789101123456789101112131415[[#This Row],[PEMBULATAN]]*O65</f>
        <v>69828</v>
      </c>
    </row>
    <row r="66" spans="1:16" ht="26.25" customHeight="1" x14ac:dyDescent="0.2">
      <c r="A66" s="14"/>
      <c r="B66" s="75"/>
      <c r="C66" s="73" t="s">
        <v>1421</v>
      </c>
      <c r="D66" s="78" t="s">
        <v>86</v>
      </c>
      <c r="E66" s="13">
        <v>44506</v>
      </c>
      <c r="F66" s="76" t="s">
        <v>87</v>
      </c>
      <c r="G66" s="13">
        <v>44507</v>
      </c>
      <c r="H66" s="77" t="s">
        <v>1355</v>
      </c>
      <c r="I66" s="16">
        <v>42</v>
      </c>
      <c r="J66" s="16">
        <v>28</v>
      </c>
      <c r="K66" s="16">
        <v>35</v>
      </c>
      <c r="L66" s="16">
        <v>11</v>
      </c>
      <c r="M66" s="81">
        <v>10.29</v>
      </c>
      <c r="N66" s="95">
        <v>11</v>
      </c>
      <c r="O66" s="64">
        <v>2530</v>
      </c>
      <c r="P66" s="65">
        <f>Table2245789101123456789101112131415[[#This Row],[PEMBULATAN]]*O66</f>
        <v>27830</v>
      </c>
    </row>
    <row r="67" spans="1:16" ht="26.25" customHeight="1" x14ac:dyDescent="0.2">
      <c r="A67" s="14"/>
      <c r="B67" s="75"/>
      <c r="C67" s="73" t="s">
        <v>1422</v>
      </c>
      <c r="D67" s="78" t="s">
        <v>86</v>
      </c>
      <c r="E67" s="13">
        <v>44506</v>
      </c>
      <c r="F67" s="76" t="s">
        <v>87</v>
      </c>
      <c r="G67" s="13">
        <v>44507</v>
      </c>
      <c r="H67" s="77" t="s">
        <v>1355</v>
      </c>
      <c r="I67" s="16">
        <v>61</v>
      </c>
      <c r="J67" s="16">
        <v>35</v>
      </c>
      <c r="K67" s="16">
        <v>12</v>
      </c>
      <c r="L67" s="16">
        <v>2</v>
      </c>
      <c r="M67" s="81">
        <v>6.4050000000000002</v>
      </c>
      <c r="N67" s="95">
        <v>7</v>
      </c>
      <c r="O67" s="64">
        <v>2530</v>
      </c>
      <c r="P67" s="65">
        <f>Table2245789101123456789101112131415[[#This Row],[PEMBULATAN]]*O67</f>
        <v>17710</v>
      </c>
    </row>
    <row r="68" spans="1:16" ht="26.25" customHeight="1" x14ac:dyDescent="0.2">
      <c r="A68" s="14"/>
      <c r="B68" s="75"/>
      <c r="C68" s="73" t="s">
        <v>1423</v>
      </c>
      <c r="D68" s="78" t="s">
        <v>86</v>
      </c>
      <c r="E68" s="13">
        <v>44506</v>
      </c>
      <c r="F68" s="76" t="s">
        <v>87</v>
      </c>
      <c r="G68" s="13">
        <v>44507</v>
      </c>
      <c r="H68" s="77" t="s">
        <v>1355</v>
      </c>
      <c r="I68" s="16">
        <v>38</v>
      </c>
      <c r="J68" s="16">
        <v>26</v>
      </c>
      <c r="K68" s="16">
        <v>22</v>
      </c>
      <c r="L68" s="16">
        <v>3</v>
      </c>
      <c r="M68" s="81">
        <v>5.4340000000000002</v>
      </c>
      <c r="N68" s="95">
        <v>6</v>
      </c>
      <c r="O68" s="64">
        <v>2530</v>
      </c>
      <c r="P68" s="65">
        <f>Table2245789101123456789101112131415[[#This Row],[PEMBULATAN]]*O68</f>
        <v>15180</v>
      </c>
    </row>
    <row r="69" spans="1:16" ht="26.25" customHeight="1" x14ac:dyDescent="0.2">
      <c r="A69" s="14"/>
      <c r="B69" s="75"/>
      <c r="C69" s="73" t="s">
        <v>1424</v>
      </c>
      <c r="D69" s="78" t="s">
        <v>86</v>
      </c>
      <c r="E69" s="13">
        <v>44506</v>
      </c>
      <c r="F69" s="76" t="s">
        <v>87</v>
      </c>
      <c r="G69" s="13">
        <v>44507</v>
      </c>
      <c r="H69" s="77" t="s">
        <v>1355</v>
      </c>
      <c r="I69" s="16">
        <v>77</v>
      </c>
      <c r="J69" s="16">
        <v>36</v>
      </c>
      <c r="K69" s="16">
        <v>14</v>
      </c>
      <c r="L69" s="16">
        <v>9</v>
      </c>
      <c r="M69" s="81">
        <v>9.702</v>
      </c>
      <c r="N69" s="95">
        <v>9.702</v>
      </c>
      <c r="O69" s="64">
        <v>2530</v>
      </c>
      <c r="P69" s="65">
        <f>Table2245789101123456789101112131415[[#This Row],[PEMBULATAN]]*O69</f>
        <v>24546.06</v>
      </c>
    </row>
    <row r="70" spans="1:16" ht="26.25" customHeight="1" x14ac:dyDescent="0.2">
      <c r="A70" s="14"/>
      <c r="B70" s="75"/>
      <c r="C70" s="73" t="s">
        <v>1425</v>
      </c>
      <c r="D70" s="78" t="s">
        <v>86</v>
      </c>
      <c r="E70" s="13">
        <v>44506</v>
      </c>
      <c r="F70" s="76" t="s">
        <v>87</v>
      </c>
      <c r="G70" s="13">
        <v>44507</v>
      </c>
      <c r="H70" s="77" t="s">
        <v>1355</v>
      </c>
      <c r="I70" s="16">
        <v>65</v>
      </c>
      <c r="J70" s="16">
        <v>40</v>
      </c>
      <c r="K70" s="16">
        <v>23</v>
      </c>
      <c r="L70" s="16">
        <v>3</v>
      </c>
      <c r="M70" s="81">
        <v>14.95</v>
      </c>
      <c r="N70" s="95">
        <v>14.95</v>
      </c>
      <c r="O70" s="64">
        <v>2530</v>
      </c>
      <c r="P70" s="65">
        <f>Table2245789101123456789101112131415[[#This Row],[PEMBULATAN]]*O70</f>
        <v>37823.5</v>
      </c>
    </row>
    <row r="71" spans="1:16" ht="26.25" customHeight="1" x14ac:dyDescent="0.2">
      <c r="A71" s="14"/>
      <c r="B71" s="75"/>
      <c r="C71" s="73" t="s">
        <v>1426</v>
      </c>
      <c r="D71" s="78" t="s">
        <v>86</v>
      </c>
      <c r="E71" s="13">
        <v>44506</v>
      </c>
      <c r="F71" s="76" t="s">
        <v>87</v>
      </c>
      <c r="G71" s="13">
        <v>44507</v>
      </c>
      <c r="H71" s="77" t="s">
        <v>1355</v>
      </c>
      <c r="I71" s="16">
        <v>55</v>
      </c>
      <c r="J71" s="16">
        <v>35</v>
      </c>
      <c r="K71" s="16">
        <v>21</v>
      </c>
      <c r="L71" s="16">
        <v>16</v>
      </c>
      <c r="M71" s="81">
        <v>10.106249999999999</v>
      </c>
      <c r="N71" s="95">
        <v>16</v>
      </c>
      <c r="O71" s="64">
        <v>2530</v>
      </c>
      <c r="P71" s="65">
        <f>Table2245789101123456789101112131415[[#This Row],[PEMBULATAN]]*O71</f>
        <v>40480</v>
      </c>
    </row>
    <row r="72" spans="1:16" ht="26.25" customHeight="1" x14ac:dyDescent="0.2">
      <c r="A72" s="14"/>
      <c r="B72" s="75"/>
      <c r="C72" s="73" t="s">
        <v>1427</v>
      </c>
      <c r="D72" s="78" t="s">
        <v>86</v>
      </c>
      <c r="E72" s="13">
        <v>44506</v>
      </c>
      <c r="F72" s="76" t="s">
        <v>87</v>
      </c>
      <c r="G72" s="13">
        <v>44507</v>
      </c>
      <c r="H72" s="77" t="s">
        <v>1355</v>
      </c>
      <c r="I72" s="16">
        <v>46</v>
      </c>
      <c r="J72" s="16">
        <v>35</v>
      </c>
      <c r="K72" s="16">
        <v>21</v>
      </c>
      <c r="L72" s="16">
        <v>14</v>
      </c>
      <c r="M72" s="81">
        <v>8.4525000000000006</v>
      </c>
      <c r="N72" s="95">
        <v>14</v>
      </c>
      <c r="O72" s="64">
        <v>2530</v>
      </c>
      <c r="P72" s="65">
        <f>Table2245789101123456789101112131415[[#This Row],[PEMBULATAN]]*O72</f>
        <v>35420</v>
      </c>
    </row>
    <row r="73" spans="1:16" ht="26.25" customHeight="1" x14ac:dyDescent="0.2">
      <c r="A73" s="14"/>
      <c r="B73" s="75"/>
      <c r="C73" s="73" t="s">
        <v>1428</v>
      </c>
      <c r="D73" s="78" t="s">
        <v>86</v>
      </c>
      <c r="E73" s="13">
        <v>44506</v>
      </c>
      <c r="F73" s="76" t="s">
        <v>87</v>
      </c>
      <c r="G73" s="13">
        <v>44507</v>
      </c>
      <c r="H73" s="77" t="s">
        <v>1355</v>
      </c>
      <c r="I73" s="16">
        <v>71</v>
      </c>
      <c r="J73" s="16">
        <v>54</v>
      </c>
      <c r="K73" s="16">
        <v>23</v>
      </c>
      <c r="L73" s="16">
        <v>5</v>
      </c>
      <c r="M73" s="81">
        <v>22.045500000000001</v>
      </c>
      <c r="N73" s="95">
        <v>22.045500000000001</v>
      </c>
      <c r="O73" s="64">
        <v>2530</v>
      </c>
      <c r="P73" s="65">
        <f>Table2245789101123456789101112131415[[#This Row],[PEMBULATAN]]*O73</f>
        <v>55775.114999999998</v>
      </c>
    </row>
    <row r="74" spans="1:16" ht="26.25" customHeight="1" x14ac:dyDescent="0.2">
      <c r="A74" s="14"/>
      <c r="B74" s="75"/>
      <c r="C74" s="73" t="s">
        <v>1429</v>
      </c>
      <c r="D74" s="78" t="s">
        <v>86</v>
      </c>
      <c r="E74" s="13">
        <v>44506</v>
      </c>
      <c r="F74" s="76" t="s">
        <v>87</v>
      </c>
      <c r="G74" s="13">
        <v>44507</v>
      </c>
      <c r="H74" s="77" t="s">
        <v>1355</v>
      </c>
      <c r="I74" s="16">
        <v>76</v>
      </c>
      <c r="J74" s="16">
        <v>56</v>
      </c>
      <c r="K74" s="16">
        <v>23</v>
      </c>
      <c r="L74" s="16">
        <v>14</v>
      </c>
      <c r="M74" s="81">
        <v>24.472000000000001</v>
      </c>
      <c r="N74" s="95">
        <v>25</v>
      </c>
      <c r="O74" s="64">
        <v>2530</v>
      </c>
      <c r="P74" s="65">
        <f>Table2245789101123456789101112131415[[#This Row],[PEMBULATAN]]*O74</f>
        <v>63250</v>
      </c>
    </row>
    <row r="75" spans="1:16" ht="26.25" customHeight="1" x14ac:dyDescent="0.2">
      <c r="A75" s="14"/>
      <c r="B75" s="75"/>
      <c r="C75" s="73" t="s">
        <v>1430</v>
      </c>
      <c r="D75" s="78" t="s">
        <v>86</v>
      </c>
      <c r="E75" s="13">
        <v>44506</v>
      </c>
      <c r="F75" s="76" t="s">
        <v>87</v>
      </c>
      <c r="G75" s="13">
        <v>44507</v>
      </c>
      <c r="H75" s="77" t="s">
        <v>1355</v>
      </c>
      <c r="I75" s="16">
        <v>89</v>
      </c>
      <c r="J75" s="16">
        <v>58</v>
      </c>
      <c r="K75" s="16">
        <v>32</v>
      </c>
      <c r="L75" s="16">
        <v>17</v>
      </c>
      <c r="M75" s="81">
        <v>41.295999999999999</v>
      </c>
      <c r="N75" s="95">
        <v>42</v>
      </c>
      <c r="O75" s="64">
        <v>2530</v>
      </c>
      <c r="P75" s="65">
        <f>Table2245789101123456789101112131415[[#This Row],[PEMBULATAN]]*O75</f>
        <v>106260</v>
      </c>
    </row>
    <row r="76" spans="1:16" ht="26.25" customHeight="1" x14ac:dyDescent="0.2">
      <c r="A76" s="14"/>
      <c r="B76" s="75"/>
      <c r="C76" s="73" t="s">
        <v>1431</v>
      </c>
      <c r="D76" s="78" t="s">
        <v>86</v>
      </c>
      <c r="E76" s="13">
        <v>44506</v>
      </c>
      <c r="F76" s="76" t="s">
        <v>87</v>
      </c>
      <c r="G76" s="13">
        <v>44507</v>
      </c>
      <c r="H76" s="77" t="s">
        <v>1355</v>
      </c>
      <c r="I76" s="16">
        <v>87</v>
      </c>
      <c r="J76" s="16">
        <v>54</v>
      </c>
      <c r="K76" s="16">
        <v>26</v>
      </c>
      <c r="L76" s="16">
        <v>9</v>
      </c>
      <c r="M76" s="81">
        <v>30.536999999999999</v>
      </c>
      <c r="N76" s="95">
        <v>30.536999999999999</v>
      </c>
      <c r="O76" s="64">
        <v>2530</v>
      </c>
      <c r="P76" s="65">
        <f>Table2245789101123456789101112131415[[#This Row],[PEMBULATAN]]*O76</f>
        <v>77258.61</v>
      </c>
    </row>
    <row r="77" spans="1:16" ht="26.25" customHeight="1" x14ac:dyDescent="0.2">
      <c r="A77" s="14"/>
      <c r="B77" s="75"/>
      <c r="C77" s="73" t="s">
        <v>1432</v>
      </c>
      <c r="D77" s="78" t="s">
        <v>86</v>
      </c>
      <c r="E77" s="13">
        <v>44506</v>
      </c>
      <c r="F77" s="76" t="s">
        <v>87</v>
      </c>
      <c r="G77" s="13">
        <v>44507</v>
      </c>
      <c r="H77" s="77" t="s">
        <v>1355</v>
      </c>
      <c r="I77" s="16">
        <v>92</v>
      </c>
      <c r="J77" s="16">
        <v>51</v>
      </c>
      <c r="K77" s="16">
        <v>45</v>
      </c>
      <c r="L77" s="16">
        <v>23</v>
      </c>
      <c r="M77" s="81">
        <v>52.784999999999997</v>
      </c>
      <c r="N77" s="95">
        <v>52.784999999999997</v>
      </c>
      <c r="O77" s="64">
        <v>2530</v>
      </c>
      <c r="P77" s="65">
        <f>Table2245789101123456789101112131415[[#This Row],[PEMBULATAN]]*O77</f>
        <v>133546.04999999999</v>
      </c>
    </row>
    <row r="78" spans="1:16" ht="26.25" customHeight="1" x14ac:dyDescent="0.2">
      <c r="A78" s="14"/>
      <c r="B78" s="75"/>
      <c r="C78" s="73" t="s">
        <v>1433</v>
      </c>
      <c r="D78" s="78" t="s">
        <v>86</v>
      </c>
      <c r="E78" s="13">
        <v>44506</v>
      </c>
      <c r="F78" s="76" t="s">
        <v>87</v>
      </c>
      <c r="G78" s="13">
        <v>44507</v>
      </c>
      <c r="H78" s="77" t="s">
        <v>1355</v>
      </c>
      <c r="I78" s="16">
        <v>46</v>
      </c>
      <c r="J78" s="16">
        <v>34</v>
      </c>
      <c r="K78" s="16">
        <v>21</v>
      </c>
      <c r="L78" s="16">
        <v>14</v>
      </c>
      <c r="M78" s="81">
        <v>8.2110000000000003</v>
      </c>
      <c r="N78" s="95">
        <v>14</v>
      </c>
      <c r="O78" s="64">
        <v>2530</v>
      </c>
      <c r="P78" s="65">
        <f>Table2245789101123456789101112131415[[#This Row],[PEMBULATAN]]*O78</f>
        <v>35420</v>
      </c>
    </row>
    <row r="79" spans="1:16" ht="26.25" customHeight="1" x14ac:dyDescent="0.2">
      <c r="A79" s="14"/>
      <c r="B79" s="75"/>
      <c r="C79" s="73" t="s">
        <v>1434</v>
      </c>
      <c r="D79" s="78" t="s">
        <v>86</v>
      </c>
      <c r="E79" s="13">
        <v>44506</v>
      </c>
      <c r="F79" s="76" t="s">
        <v>87</v>
      </c>
      <c r="G79" s="13">
        <v>44507</v>
      </c>
      <c r="H79" s="77" t="s">
        <v>1355</v>
      </c>
      <c r="I79" s="16">
        <v>87</v>
      </c>
      <c r="J79" s="16">
        <v>53</v>
      </c>
      <c r="K79" s="16">
        <v>22</v>
      </c>
      <c r="L79" s="16">
        <v>11</v>
      </c>
      <c r="M79" s="81">
        <v>25.360499999999998</v>
      </c>
      <c r="N79" s="95">
        <v>26</v>
      </c>
      <c r="O79" s="64">
        <v>2530</v>
      </c>
      <c r="P79" s="65">
        <f>Table2245789101123456789101112131415[[#This Row],[PEMBULATAN]]*O79</f>
        <v>65780</v>
      </c>
    </row>
    <row r="80" spans="1:16" ht="26.25" customHeight="1" x14ac:dyDescent="0.2">
      <c r="A80" s="14"/>
      <c r="B80" s="75"/>
      <c r="C80" s="73" t="s">
        <v>1435</v>
      </c>
      <c r="D80" s="78" t="s">
        <v>86</v>
      </c>
      <c r="E80" s="13">
        <v>44506</v>
      </c>
      <c r="F80" s="76" t="s">
        <v>87</v>
      </c>
      <c r="G80" s="13">
        <v>44507</v>
      </c>
      <c r="H80" s="77" t="s">
        <v>1355</v>
      </c>
      <c r="I80" s="16">
        <v>63</v>
      </c>
      <c r="J80" s="16">
        <v>54</v>
      </c>
      <c r="K80" s="16">
        <v>45</v>
      </c>
      <c r="L80" s="16">
        <v>8</v>
      </c>
      <c r="M80" s="81">
        <v>38.272500000000001</v>
      </c>
      <c r="N80" s="95">
        <v>38.272500000000001</v>
      </c>
      <c r="O80" s="64">
        <v>2530</v>
      </c>
      <c r="P80" s="65">
        <f>Table2245789101123456789101112131415[[#This Row],[PEMBULATAN]]*O80</f>
        <v>96829.425000000003</v>
      </c>
    </row>
    <row r="81" spans="1:16" ht="26.25" customHeight="1" x14ac:dyDescent="0.2">
      <c r="A81" s="14"/>
      <c r="B81" s="75"/>
      <c r="C81" s="73" t="s">
        <v>1436</v>
      </c>
      <c r="D81" s="78" t="s">
        <v>86</v>
      </c>
      <c r="E81" s="13">
        <v>44506</v>
      </c>
      <c r="F81" s="76" t="s">
        <v>87</v>
      </c>
      <c r="G81" s="13">
        <v>44507</v>
      </c>
      <c r="H81" s="77" t="s">
        <v>1355</v>
      </c>
      <c r="I81" s="16">
        <v>40</v>
      </c>
      <c r="J81" s="16">
        <v>35</v>
      </c>
      <c r="K81" s="16">
        <v>25</v>
      </c>
      <c r="L81" s="16">
        <v>8</v>
      </c>
      <c r="M81" s="81">
        <v>8.75</v>
      </c>
      <c r="N81" s="95">
        <v>8.75</v>
      </c>
      <c r="O81" s="64">
        <v>2530</v>
      </c>
      <c r="P81" s="65">
        <f>Table2245789101123456789101112131415[[#This Row],[PEMBULATAN]]*O81</f>
        <v>22137.5</v>
      </c>
    </row>
    <row r="82" spans="1:16" ht="26.25" customHeight="1" x14ac:dyDescent="0.2">
      <c r="A82" s="14"/>
      <c r="B82" s="75"/>
      <c r="C82" s="73" t="s">
        <v>1437</v>
      </c>
      <c r="D82" s="78" t="s">
        <v>86</v>
      </c>
      <c r="E82" s="13">
        <v>44506</v>
      </c>
      <c r="F82" s="76" t="s">
        <v>87</v>
      </c>
      <c r="G82" s="13">
        <v>44507</v>
      </c>
      <c r="H82" s="77" t="s">
        <v>1355</v>
      </c>
      <c r="I82" s="16">
        <v>107</v>
      </c>
      <c r="J82" s="16">
        <v>8</v>
      </c>
      <c r="K82" s="16">
        <v>8</v>
      </c>
      <c r="L82" s="16">
        <v>3</v>
      </c>
      <c r="M82" s="81">
        <v>1.712</v>
      </c>
      <c r="N82" s="95">
        <v>3</v>
      </c>
      <c r="O82" s="64">
        <v>2530</v>
      </c>
      <c r="P82" s="65">
        <f>Table2245789101123456789101112131415[[#This Row],[PEMBULATAN]]*O82</f>
        <v>7590</v>
      </c>
    </row>
    <row r="83" spans="1:16" ht="26.25" customHeight="1" x14ac:dyDescent="0.2">
      <c r="A83" s="14"/>
      <c r="B83" s="75"/>
      <c r="C83" s="73" t="s">
        <v>1438</v>
      </c>
      <c r="D83" s="78" t="s">
        <v>86</v>
      </c>
      <c r="E83" s="13">
        <v>44506</v>
      </c>
      <c r="F83" s="76" t="s">
        <v>87</v>
      </c>
      <c r="G83" s="13">
        <v>44507</v>
      </c>
      <c r="H83" s="77" t="s">
        <v>1355</v>
      </c>
      <c r="I83" s="16">
        <v>55</v>
      </c>
      <c r="J83" s="16">
        <v>40</v>
      </c>
      <c r="K83" s="16">
        <v>23</v>
      </c>
      <c r="L83" s="16">
        <v>9</v>
      </c>
      <c r="M83" s="81">
        <v>12.65</v>
      </c>
      <c r="N83" s="95">
        <v>12.65</v>
      </c>
      <c r="O83" s="64">
        <v>2530</v>
      </c>
      <c r="P83" s="65">
        <f>Table2245789101123456789101112131415[[#This Row],[PEMBULATAN]]*O83</f>
        <v>32004.5</v>
      </c>
    </row>
    <row r="84" spans="1:16" ht="26.25" customHeight="1" x14ac:dyDescent="0.2">
      <c r="A84" s="14"/>
      <c r="B84" s="75"/>
      <c r="C84" s="73" t="s">
        <v>1439</v>
      </c>
      <c r="D84" s="78" t="s">
        <v>86</v>
      </c>
      <c r="E84" s="13">
        <v>44506</v>
      </c>
      <c r="F84" s="76" t="s">
        <v>87</v>
      </c>
      <c r="G84" s="13">
        <v>44507</v>
      </c>
      <c r="H84" s="77" t="s">
        <v>1355</v>
      </c>
      <c r="I84" s="16">
        <v>100</v>
      </c>
      <c r="J84" s="16">
        <v>65</v>
      </c>
      <c r="K84" s="16">
        <v>34</v>
      </c>
      <c r="L84" s="16">
        <v>27</v>
      </c>
      <c r="M84" s="81">
        <v>55.25</v>
      </c>
      <c r="N84" s="95">
        <v>55.25</v>
      </c>
      <c r="O84" s="64">
        <v>2530</v>
      </c>
      <c r="P84" s="65">
        <f>Table2245789101123456789101112131415[[#This Row],[PEMBULATAN]]*O84</f>
        <v>139782.5</v>
      </c>
    </row>
    <row r="85" spans="1:16" ht="26.25" customHeight="1" x14ac:dyDescent="0.2">
      <c r="A85" s="14"/>
      <c r="B85" s="75"/>
      <c r="C85" s="73" t="s">
        <v>1440</v>
      </c>
      <c r="D85" s="78" t="s">
        <v>86</v>
      </c>
      <c r="E85" s="13">
        <v>44506</v>
      </c>
      <c r="F85" s="76" t="s">
        <v>87</v>
      </c>
      <c r="G85" s="13">
        <v>44507</v>
      </c>
      <c r="H85" s="77" t="s">
        <v>1355</v>
      </c>
      <c r="I85" s="16">
        <v>40</v>
      </c>
      <c r="J85" s="16">
        <v>30</v>
      </c>
      <c r="K85" s="16">
        <v>28</v>
      </c>
      <c r="L85" s="16">
        <v>5</v>
      </c>
      <c r="M85" s="81">
        <v>8.4</v>
      </c>
      <c r="N85" s="95">
        <v>9</v>
      </c>
      <c r="O85" s="64">
        <v>2530</v>
      </c>
      <c r="P85" s="65">
        <f>Table2245789101123456789101112131415[[#This Row],[PEMBULATAN]]*O85</f>
        <v>22770</v>
      </c>
    </row>
    <row r="86" spans="1:16" ht="26.25" customHeight="1" x14ac:dyDescent="0.2">
      <c r="A86" s="14"/>
      <c r="B86" s="75"/>
      <c r="C86" s="73" t="s">
        <v>1441</v>
      </c>
      <c r="D86" s="78" t="s">
        <v>86</v>
      </c>
      <c r="E86" s="13">
        <v>44506</v>
      </c>
      <c r="F86" s="76" t="s">
        <v>87</v>
      </c>
      <c r="G86" s="13">
        <v>44507</v>
      </c>
      <c r="H86" s="77" t="s">
        <v>1355</v>
      </c>
      <c r="I86" s="16">
        <v>106</v>
      </c>
      <c r="J86" s="16">
        <v>45</v>
      </c>
      <c r="K86" s="16">
        <v>21</v>
      </c>
      <c r="L86" s="16">
        <v>2</v>
      </c>
      <c r="M86" s="81">
        <v>25.0425</v>
      </c>
      <c r="N86" s="95">
        <v>25.0425</v>
      </c>
      <c r="O86" s="64">
        <v>2530</v>
      </c>
      <c r="P86" s="65">
        <f>Table2245789101123456789101112131415[[#This Row],[PEMBULATAN]]*O86</f>
        <v>63357.525000000001</v>
      </c>
    </row>
    <row r="87" spans="1:16" ht="26.25" customHeight="1" x14ac:dyDescent="0.2">
      <c r="A87" s="14"/>
      <c r="B87" s="75"/>
      <c r="C87" s="73" t="s">
        <v>1442</v>
      </c>
      <c r="D87" s="78" t="s">
        <v>86</v>
      </c>
      <c r="E87" s="13">
        <v>44506</v>
      </c>
      <c r="F87" s="76" t="s">
        <v>87</v>
      </c>
      <c r="G87" s="13">
        <v>44507</v>
      </c>
      <c r="H87" s="77" t="s">
        <v>1355</v>
      </c>
      <c r="I87" s="16">
        <v>51</v>
      </c>
      <c r="J87" s="16">
        <v>40</v>
      </c>
      <c r="K87" s="16">
        <v>8</v>
      </c>
      <c r="L87" s="16">
        <v>2</v>
      </c>
      <c r="M87" s="81">
        <v>4.08</v>
      </c>
      <c r="N87" s="95">
        <v>4.08</v>
      </c>
      <c r="O87" s="64">
        <v>2530</v>
      </c>
      <c r="P87" s="65">
        <f>Table2245789101123456789101112131415[[#This Row],[PEMBULATAN]]*O87</f>
        <v>10322.4</v>
      </c>
    </row>
    <row r="88" spans="1:16" ht="26.25" customHeight="1" x14ac:dyDescent="0.2">
      <c r="A88" s="14"/>
      <c r="B88" s="75"/>
      <c r="C88" s="73" t="s">
        <v>1443</v>
      </c>
      <c r="D88" s="78" t="s">
        <v>86</v>
      </c>
      <c r="E88" s="13">
        <v>44506</v>
      </c>
      <c r="F88" s="76" t="s">
        <v>87</v>
      </c>
      <c r="G88" s="13">
        <v>44507</v>
      </c>
      <c r="H88" s="77" t="s">
        <v>1355</v>
      </c>
      <c r="I88" s="16">
        <v>98</v>
      </c>
      <c r="J88" s="16">
        <v>68</v>
      </c>
      <c r="K88" s="16">
        <v>39</v>
      </c>
      <c r="L88" s="16">
        <v>16</v>
      </c>
      <c r="M88" s="81">
        <v>64.974000000000004</v>
      </c>
      <c r="N88" s="95">
        <v>64.974000000000004</v>
      </c>
      <c r="O88" s="64">
        <v>2530</v>
      </c>
      <c r="P88" s="65">
        <f>Table2245789101123456789101112131415[[#This Row],[PEMBULATAN]]*O88</f>
        <v>164384.22</v>
      </c>
    </row>
    <row r="89" spans="1:16" ht="26.25" customHeight="1" x14ac:dyDescent="0.2">
      <c r="A89" s="14"/>
      <c r="B89" s="75"/>
      <c r="C89" s="73" t="s">
        <v>1444</v>
      </c>
      <c r="D89" s="78" t="s">
        <v>86</v>
      </c>
      <c r="E89" s="13">
        <v>44506</v>
      </c>
      <c r="F89" s="76" t="s">
        <v>87</v>
      </c>
      <c r="G89" s="13">
        <v>44507</v>
      </c>
      <c r="H89" s="77" t="s">
        <v>1355</v>
      </c>
      <c r="I89" s="16">
        <v>40</v>
      </c>
      <c r="J89" s="16">
        <v>32</v>
      </c>
      <c r="K89" s="16">
        <v>17</v>
      </c>
      <c r="L89" s="16">
        <v>5</v>
      </c>
      <c r="M89" s="81">
        <v>5.44</v>
      </c>
      <c r="N89" s="95">
        <v>6</v>
      </c>
      <c r="O89" s="64">
        <v>2530</v>
      </c>
      <c r="P89" s="65">
        <f>Table2245789101123456789101112131415[[#This Row],[PEMBULATAN]]*O89</f>
        <v>15180</v>
      </c>
    </row>
    <row r="90" spans="1:16" ht="26.25" customHeight="1" x14ac:dyDescent="0.2">
      <c r="A90" s="14"/>
      <c r="B90" s="75"/>
      <c r="C90" s="73" t="s">
        <v>1445</v>
      </c>
      <c r="D90" s="78" t="s">
        <v>86</v>
      </c>
      <c r="E90" s="13">
        <v>44506</v>
      </c>
      <c r="F90" s="76" t="s">
        <v>87</v>
      </c>
      <c r="G90" s="13">
        <v>44507</v>
      </c>
      <c r="H90" s="77" t="s">
        <v>1355</v>
      </c>
      <c r="I90" s="16">
        <v>165</v>
      </c>
      <c r="J90" s="16">
        <v>12</v>
      </c>
      <c r="K90" s="16">
        <v>12</v>
      </c>
      <c r="L90" s="16">
        <v>12</v>
      </c>
      <c r="M90" s="81">
        <v>5.94</v>
      </c>
      <c r="N90" s="95">
        <v>12</v>
      </c>
      <c r="O90" s="64">
        <v>2530</v>
      </c>
      <c r="P90" s="65">
        <f>Table2245789101123456789101112131415[[#This Row],[PEMBULATAN]]*O90</f>
        <v>30360</v>
      </c>
    </row>
    <row r="91" spans="1:16" ht="26.25" customHeight="1" x14ac:dyDescent="0.2">
      <c r="A91" s="14"/>
      <c r="B91" s="75"/>
      <c r="C91" s="73" t="s">
        <v>1446</v>
      </c>
      <c r="D91" s="78" t="s">
        <v>86</v>
      </c>
      <c r="E91" s="13">
        <v>44506</v>
      </c>
      <c r="F91" s="76" t="s">
        <v>87</v>
      </c>
      <c r="G91" s="13">
        <v>44507</v>
      </c>
      <c r="H91" s="77" t="s">
        <v>1355</v>
      </c>
      <c r="I91" s="16">
        <v>47</v>
      </c>
      <c r="J91" s="16">
        <v>36</v>
      </c>
      <c r="K91" s="16">
        <v>12</v>
      </c>
      <c r="L91" s="16">
        <v>7</v>
      </c>
      <c r="M91" s="81">
        <v>5.0759999999999996</v>
      </c>
      <c r="N91" s="95">
        <v>7</v>
      </c>
      <c r="O91" s="64">
        <v>2530</v>
      </c>
      <c r="P91" s="65">
        <f>Table2245789101123456789101112131415[[#This Row],[PEMBULATAN]]*O91</f>
        <v>17710</v>
      </c>
    </row>
    <row r="92" spans="1:16" ht="26.25" customHeight="1" x14ac:dyDescent="0.2">
      <c r="A92" s="14"/>
      <c r="B92" s="75"/>
      <c r="C92" s="73" t="s">
        <v>1447</v>
      </c>
      <c r="D92" s="78" t="s">
        <v>86</v>
      </c>
      <c r="E92" s="13">
        <v>44506</v>
      </c>
      <c r="F92" s="76" t="s">
        <v>87</v>
      </c>
      <c r="G92" s="13">
        <v>44507</v>
      </c>
      <c r="H92" s="77" t="s">
        <v>1355</v>
      </c>
      <c r="I92" s="16">
        <v>64</v>
      </c>
      <c r="J92" s="16">
        <v>38</v>
      </c>
      <c r="K92" s="16">
        <v>21</v>
      </c>
      <c r="L92" s="16">
        <v>4</v>
      </c>
      <c r="M92" s="81">
        <v>12.768000000000001</v>
      </c>
      <c r="N92" s="95">
        <v>12.768000000000001</v>
      </c>
      <c r="O92" s="64">
        <v>2530</v>
      </c>
      <c r="P92" s="65">
        <f>Table2245789101123456789101112131415[[#This Row],[PEMBULATAN]]*O92</f>
        <v>32303.040000000001</v>
      </c>
    </row>
    <row r="93" spans="1:16" ht="26.25" customHeight="1" x14ac:dyDescent="0.2">
      <c r="A93" s="14"/>
      <c r="B93" s="75"/>
      <c r="C93" s="73" t="s">
        <v>1448</v>
      </c>
      <c r="D93" s="78" t="s">
        <v>86</v>
      </c>
      <c r="E93" s="13">
        <v>44506</v>
      </c>
      <c r="F93" s="76" t="s">
        <v>87</v>
      </c>
      <c r="G93" s="13">
        <v>44507</v>
      </c>
      <c r="H93" s="77" t="s">
        <v>1355</v>
      </c>
      <c r="I93" s="16">
        <v>60</v>
      </c>
      <c r="J93" s="16">
        <v>60</v>
      </c>
      <c r="K93" s="16">
        <v>30</v>
      </c>
      <c r="L93" s="16">
        <v>9</v>
      </c>
      <c r="M93" s="81">
        <v>27</v>
      </c>
      <c r="N93" s="95">
        <v>27</v>
      </c>
      <c r="O93" s="64">
        <v>2530</v>
      </c>
      <c r="P93" s="65">
        <f>Table2245789101123456789101112131415[[#This Row],[PEMBULATAN]]*O93</f>
        <v>68310</v>
      </c>
    </row>
    <row r="94" spans="1:16" ht="26.25" customHeight="1" x14ac:dyDescent="0.2">
      <c r="A94" s="14"/>
      <c r="B94" s="75"/>
      <c r="C94" s="73" t="s">
        <v>1449</v>
      </c>
      <c r="D94" s="78" t="s">
        <v>86</v>
      </c>
      <c r="E94" s="13">
        <v>44506</v>
      </c>
      <c r="F94" s="76" t="s">
        <v>87</v>
      </c>
      <c r="G94" s="13">
        <v>44507</v>
      </c>
      <c r="H94" s="77" t="s">
        <v>1355</v>
      </c>
      <c r="I94" s="16">
        <v>41</v>
      </c>
      <c r="J94" s="16">
        <v>42</v>
      </c>
      <c r="K94" s="16">
        <v>21</v>
      </c>
      <c r="L94" s="16">
        <v>1</v>
      </c>
      <c r="M94" s="81">
        <v>9.0404999999999998</v>
      </c>
      <c r="N94" s="95">
        <v>9.0404999999999998</v>
      </c>
      <c r="O94" s="64">
        <v>2530</v>
      </c>
      <c r="P94" s="65">
        <f>Table2245789101123456789101112131415[[#This Row],[PEMBULATAN]]*O94</f>
        <v>22872.465</v>
      </c>
    </row>
    <row r="95" spans="1:16" ht="26.25" customHeight="1" x14ac:dyDescent="0.2">
      <c r="A95" s="14"/>
      <c r="B95" s="75"/>
      <c r="C95" s="73" t="s">
        <v>1450</v>
      </c>
      <c r="D95" s="78" t="s">
        <v>86</v>
      </c>
      <c r="E95" s="13">
        <v>44506</v>
      </c>
      <c r="F95" s="76" t="s">
        <v>87</v>
      </c>
      <c r="G95" s="13">
        <v>44507</v>
      </c>
      <c r="H95" s="77" t="s">
        <v>1355</v>
      </c>
      <c r="I95" s="16">
        <v>50</v>
      </c>
      <c r="J95" s="16">
        <v>40</v>
      </c>
      <c r="K95" s="16">
        <v>30</v>
      </c>
      <c r="L95" s="16">
        <v>3</v>
      </c>
      <c r="M95" s="81">
        <v>15</v>
      </c>
      <c r="N95" s="95">
        <v>15</v>
      </c>
      <c r="O95" s="64">
        <v>2530</v>
      </c>
      <c r="P95" s="65">
        <f>Table2245789101123456789101112131415[[#This Row],[PEMBULATAN]]*O95</f>
        <v>37950</v>
      </c>
    </row>
    <row r="96" spans="1:16" ht="26.25" customHeight="1" x14ac:dyDescent="0.2">
      <c r="A96" s="14"/>
      <c r="B96" s="75"/>
      <c r="C96" s="73" t="s">
        <v>1451</v>
      </c>
      <c r="D96" s="78" t="s">
        <v>86</v>
      </c>
      <c r="E96" s="13">
        <v>44506</v>
      </c>
      <c r="F96" s="76" t="s">
        <v>87</v>
      </c>
      <c r="G96" s="13">
        <v>44507</v>
      </c>
      <c r="H96" s="77" t="s">
        <v>1355</v>
      </c>
      <c r="I96" s="16">
        <v>43</v>
      </c>
      <c r="J96" s="16">
        <v>29</v>
      </c>
      <c r="K96" s="16">
        <v>12</v>
      </c>
      <c r="L96" s="16">
        <v>6</v>
      </c>
      <c r="M96" s="81">
        <v>3.7410000000000001</v>
      </c>
      <c r="N96" s="95">
        <v>6</v>
      </c>
      <c r="O96" s="64">
        <v>2530</v>
      </c>
      <c r="P96" s="65">
        <f>Table2245789101123456789101112131415[[#This Row],[PEMBULATAN]]*O96</f>
        <v>15180</v>
      </c>
    </row>
    <row r="97" spans="1:16" ht="26.25" customHeight="1" x14ac:dyDescent="0.2">
      <c r="A97" s="14"/>
      <c r="B97" s="75"/>
      <c r="C97" s="73" t="s">
        <v>1452</v>
      </c>
      <c r="D97" s="78" t="s">
        <v>86</v>
      </c>
      <c r="E97" s="13">
        <v>44506</v>
      </c>
      <c r="F97" s="76" t="s">
        <v>87</v>
      </c>
      <c r="G97" s="13">
        <v>44507</v>
      </c>
      <c r="H97" s="77" t="s">
        <v>1355</v>
      </c>
      <c r="I97" s="16">
        <v>61</v>
      </c>
      <c r="J97" s="16">
        <v>35</v>
      </c>
      <c r="K97" s="16">
        <v>23</v>
      </c>
      <c r="L97" s="16">
        <v>8</v>
      </c>
      <c r="M97" s="81">
        <v>12.276249999999999</v>
      </c>
      <c r="N97" s="95">
        <v>12.276249999999999</v>
      </c>
      <c r="O97" s="64">
        <v>2530</v>
      </c>
      <c r="P97" s="65">
        <f>Table2245789101123456789101112131415[[#This Row],[PEMBULATAN]]*O97</f>
        <v>31058.912499999999</v>
      </c>
    </row>
    <row r="98" spans="1:16" ht="26.25" customHeight="1" x14ac:dyDescent="0.2">
      <c r="A98" s="14"/>
      <c r="B98" s="75"/>
      <c r="C98" s="73" t="s">
        <v>1453</v>
      </c>
      <c r="D98" s="78" t="s">
        <v>86</v>
      </c>
      <c r="E98" s="13">
        <v>44506</v>
      </c>
      <c r="F98" s="76" t="s">
        <v>87</v>
      </c>
      <c r="G98" s="13">
        <v>44507</v>
      </c>
      <c r="H98" s="77" t="s">
        <v>1355</v>
      </c>
      <c r="I98" s="16">
        <v>66</v>
      </c>
      <c r="J98" s="16">
        <v>54</v>
      </c>
      <c r="K98" s="16">
        <v>32</v>
      </c>
      <c r="L98" s="16">
        <v>7</v>
      </c>
      <c r="M98" s="81">
        <v>28.512</v>
      </c>
      <c r="N98" s="95">
        <v>28.512</v>
      </c>
      <c r="O98" s="64">
        <v>2530</v>
      </c>
      <c r="P98" s="65">
        <f>Table2245789101123456789101112131415[[#This Row],[PEMBULATAN]]*O98</f>
        <v>72135.360000000001</v>
      </c>
    </row>
    <row r="99" spans="1:16" ht="26.25" customHeight="1" x14ac:dyDescent="0.2">
      <c r="A99" s="14"/>
      <c r="B99" s="75"/>
      <c r="C99" s="73" t="s">
        <v>1454</v>
      </c>
      <c r="D99" s="78" t="s">
        <v>86</v>
      </c>
      <c r="E99" s="13">
        <v>44506</v>
      </c>
      <c r="F99" s="76" t="s">
        <v>87</v>
      </c>
      <c r="G99" s="13">
        <v>44507</v>
      </c>
      <c r="H99" s="77" t="s">
        <v>1355</v>
      </c>
      <c r="I99" s="16">
        <v>57</v>
      </c>
      <c r="J99" s="16">
        <v>45</v>
      </c>
      <c r="K99" s="16">
        <v>23</v>
      </c>
      <c r="L99" s="16">
        <v>5</v>
      </c>
      <c r="M99" s="81">
        <v>14.748749999999999</v>
      </c>
      <c r="N99" s="95">
        <v>14.748749999999999</v>
      </c>
      <c r="O99" s="64">
        <v>2530</v>
      </c>
      <c r="P99" s="65">
        <f>Table2245789101123456789101112131415[[#This Row],[PEMBULATAN]]*O99</f>
        <v>37314.337500000001</v>
      </c>
    </row>
    <row r="100" spans="1:16" ht="26.25" customHeight="1" x14ac:dyDescent="0.2">
      <c r="A100" s="14"/>
      <c r="B100" s="75"/>
      <c r="C100" s="73" t="s">
        <v>1455</v>
      </c>
      <c r="D100" s="78" t="s">
        <v>86</v>
      </c>
      <c r="E100" s="13">
        <v>44506</v>
      </c>
      <c r="F100" s="76" t="s">
        <v>87</v>
      </c>
      <c r="G100" s="13">
        <v>44507</v>
      </c>
      <c r="H100" s="77" t="s">
        <v>1355</v>
      </c>
      <c r="I100" s="16">
        <v>35</v>
      </c>
      <c r="J100" s="16">
        <v>18</v>
      </c>
      <c r="K100" s="16">
        <v>8</v>
      </c>
      <c r="L100" s="16">
        <v>2</v>
      </c>
      <c r="M100" s="81">
        <v>1.26</v>
      </c>
      <c r="N100" s="95">
        <v>2</v>
      </c>
      <c r="O100" s="64">
        <v>2530</v>
      </c>
      <c r="P100" s="65">
        <f>Table2245789101123456789101112131415[[#This Row],[PEMBULATAN]]*O100</f>
        <v>5060</v>
      </c>
    </row>
    <row r="101" spans="1:16" ht="26.25" customHeight="1" x14ac:dyDescent="0.2">
      <c r="A101" s="14"/>
      <c r="B101" s="75"/>
      <c r="C101" s="73" t="s">
        <v>1456</v>
      </c>
      <c r="D101" s="78" t="s">
        <v>86</v>
      </c>
      <c r="E101" s="13">
        <v>44506</v>
      </c>
      <c r="F101" s="76" t="s">
        <v>87</v>
      </c>
      <c r="G101" s="13">
        <v>44507</v>
      </c>
      <c r="H101" s="77" t="s">
        <v>1355</v>
      </c>
      <c r="I101" s="16">
        <v>40</v>
      </c>
      <c r="J101" s="16">
        <v>37</v>
      </c>
      <c r="K101" s="16">
        <v>38</v>
      </c>
      <c r="L101" s="16">
        <v>5</v>
      </c>
      <c r="M101" s="81">
        <v>14.06</v>
      </c>
      <c r="N101" s="95">
        <v>14.06</v>
      </c>
      <c r="O101" s="64">
        <v>2530</v>
      </c>
      <c r="P101" s="65">
        <f>Table2245789101123456789101112131415[[#This Row],[PEMBULATAN]]*O101</f>
        <v>35571.800000000003</v>
      </c>
    </row>
    <row r="102" spans="1:16" ht="26.25" customHeight="1" x14ac:dyDescent="0.2">
      <c r="A102" s="14"/>
      <c r="B102" s="75"/>
      <c r="C102" s="73" t="s">
        <v>1457</v>
      </c>
      <c r="D102" s="78" t="s">
        <v>86</v>
      </c>
      <c r="E102" s="13">
        <v>44506</v>
      </c>
      <c r="F102" s="76" t="s">
        <v>87</v>
      </c>
      <c r="G102" s="13">
        <v>44507</v>
      </c>
      <c r="H102" s="77" t="s">
        <v>1355</v>
      </c>
      <c r="I102" s="16">
        <v>78</v>
      </c>
      <c r="J102" s="16">
        <v>60</v>
      </c>
      <c r="K102" s="16">
        <v>35</v>
      </c>
      <c r="L102" s="16">
        <v>9</v>
      </c>
      <c r="M102" s="81">
        <v>40.950000000000003</v>
      </c>
      <c r="N102" s="95">
        <v>40.950000000000003</v>
      </c>
      <c r="O102" s="64">
        <v>2530</v>
      </c>
      <c r="P102" s="65">
        <f>Table2245789101123456789101112131415[[#This Row],[PEMBULATAN]]*O102</f>
        <v>103603.5</v>
      </c>
    </row>
    <row r="103" spans="1:16" ht="26.25" customHeight="1" x14ac:dyDescent="0.2">
      <c r="A103" s="14"/>
      <c r="B103" s="75"/>
      <c r="C103" s="73" t="s">
        <v>1458</v>
      </c>
      <c r="D103" s="78" t="s">
        <v>86</v>
      </c>
      <c r="E103" s="13">
        <v>44506</v>
      </c>
      <c r="F103" s="76" t="s">
        <v>87</v>
      </c>
      <c r="G103" s="13">
        <v>44507</v>
      </c>
      <c r="H103" s="77" t="s">
        <v>1355</v>
      </c>
      <c r="I103" s="16">
        <v>80</v>
      </c>
      <c r="J103" s="16">
        <v>55</v>
      </c>
      <c r="K103" s="16">
        <v>23</v>
      </c>
      <c r="L103" s="16">
        <v>16</v>
      </c>
      <c r="M103" s="81">
        <v>25.3</v>
      </c>
      <c r="N103" s="95">
        <v>26</v>
      </c>
      <c r="O103" s="64">
        <v>2530</v>
      </c>
      <c r="P103" s="65">
        <f>Table2245789101123456789101112131415[[#This Row],[PEMBULATAN]]*O103</f>
        <v>65780</v>
      </c>
    </row>
    <row r="104" spans="1:16" ht="26.25" customHeight="1" x14ac:dyDescent="0.2">
      <c r="A104" s="14"/>
      <c r="B104" s="75"/>
      <c r="C104" s="73" t="s">
        <v>1459</v>
      </c>
      <c r="D104" s="78" t="s">
        <v>86</v>
      </c>
      <c r="E104" s="13">
        <v>44506</v>
      </c>
      <c r="F104" s="76" t="s">
        <v>87</v>
      </c>
      <c r="G104" s="13">
        <v>44507</v>
      </c>
      <c r="H104" s="77" t="s">
        <v>1355</v>
      </c>
      <c r="I104" s="16">
        <v>50</v>
      </c>
      <c r="J104" s="16">
        <v>50</v>
      </c>
      <c r="K104" s="16">
        <v>38</v>
      </c>
      <c r="L104" s="16">
        <v>23</v>
      </c>
      <c r="M104" s="81">
        <v>23.75</v>
      </c>
      <c r="N104" s="95">
        <v>24</v>
      </c>
      <c r="O104" s="64">
        <v>2530</v>
      </c>
      <c r="P104" s="65">
        <f>Table2245789101123456789101112131415[[#This Row],[PEMBULATAN]]*O104</f>
        <v>60720</v>
      </c>
    </row>
    <row r="105" spans="1:16" ht="26.25" customHeight="1" x14ac:dyDescent="0.2">
      <c r="A105" s="14"/>
      <c r="B105" s="75"/>
      <c r="C105" s="73" t="s">
        <v>1460</v>
      </c>
      <c r="D105" s="78" t="s">
        <v>86</v>
      </c>
      <c r="E105" s="13">
        <v>44506</v>
      </c>
      <c r="F105" s="76" t="s">
        <v>87</v>
      </c>
      <c r="G105" s="13">
        <v>44507</v>
      </c>
      <c r="H105" s="77" t="s">
        <v>1355</v>
      </c>
      <c r="I105" s="16">
        <v>86</v>
      </c>
      <c r="J105" s="16">
        <v>61</v>
      </c>
      <c r="K105" s="16">
        <v>26</v>
      </c>
      <c r="L105" s="16">
        <v>21</v>
      </c>
      <c r="M105" s="81">
        <v>34.098999999999997</v>
      </c>
      <c r="N105" s="95">
        <v>34.098999999999997</v>
      </c>
      <c r="O105" s="64">
        <v>2530</v>
      </c>
      <c r="P105" s="65">
        <f>Table2245789101123456789101112131415[[#This Row],[PEMBULATAN]]*O105</f>
        <v>86270.469999999987</v>
      </c>
    </row>
    <row r="106" spans="1:16" ht="26.25" customHeight="1" x14ac:dyDescent="0.2">
      <c r="A106" s="14"/>
      <c r="B106" s="75"/>
      <c r="C106" s="73" t="s">
        <v>1461</v>
      </c>
      <c r="D106" s="78" t="s">
        <v>86</v>
      </c>
      <c r="E106" s="13">
        <v>44506</v>
      </c>
      <c r="F106" s="76" t="s">
        <v>87</v>
      </c>
      <c r="G106" s="13">
        <v>44507</v>
      </c>
      <c r="H106" s="77" t="s">
        <v>1355</v>
      </c>
      <c r="I106" s="16">
        <v>98</v>
      </c>
      <c r="J106" s="16">
        <v>68</v>
      </c>
      <c r="K106" s="16">
        <v>32</v>
      </c>
      <c r="L106" s="16">
        <v>26</v>
      </c>
      <c r="M106" s="81">
        <v>53.311999999999998</v>
      </c>
      <c r="N106" s="95">
        <v>54</v>
      </c>
      <c r="O106" s="64">
        <v>2530</v>
      </c>
      <c r="P106" s="65">
        <f>Table2245789101123456789101112131415[[#This Row],[PEMBULATAN]]*O106</f>
        <v>136620</v>
      </c>
    </row>
    <row r="107" spans="1:16" ht="26.25" customHeight="1" x14ac:dyDescent="0.2">
      <c r="A107" s="14"/>
      <c r="B107" s="75"/>
      <c r="C107" s="73" t="s">
        <v>1462</v>
      </c>
      <c r="D107" s="78" t="s">
        <v>86</v>
      </c>
      <c r="E107" s="13">
        <v>44506</v>
      </c>
      <c r="F107" s="76" t="s">
        <v>87</v>
      </c>
      <c r="G107" s="13">
        <v>44507</v>
      </c>
      <c r="H107" s="77" t="s">
        <v>1355</v>
      </c>
      <c r="I107" s="16">
        <v>99</v>
      </c>
      <c r="J107" s="16">
        <v>68</v>
      </c>
      <c r="K107" s="16">
        <v>39</v>
      </c>
      <c r="L107" s="16">
        <v>22</v>
      </c>
      <c r="M107" s="81">
        <v>65.637</v>
      </c>
      <c r="N107" s="95">
        <v>65.637</v>
      </c>
      <c r="O107" s="64">
        <v>2530</v>
      </c>
      <c r="P107" s="65">
        <f>Table2245789101123456789101112131415[[#This Row],[PEMBULATAN]]*O107</f>
        <v>166061.61000000002</v>
      </c>
    </row>
    <row r="108" spans="1:16" ht="26.25" customHeight="1" x14ac:dyDescent="0.2">
      <c r="A108" s="14"/>
      <c r="B108" s="75"/>
      <c r="C108" s="73" t="s">
        <v>1463</v>
      </c>
      <c r="D108" s="78" t="s">
        <v>86</v>
      </c>
      <c r="E108" s="13">
        <v>44506</v>
      </c>
      <c r="F108" s="76" t="s">
        <v>87</v>
      </c>
      <c r="G108" s="13">
        <v>44507</v>
      </c>
      <c r="H108" s="77" t="s">
        <v>1355</v>
      </c>
      <c r="I108" s="16">
        <v>31</v>
      </c>
      <c r="J108" s="16">
        <v>24</v>
      </c>
      <c r="K108" s="16">
        <v>15</v>
      </c>
      <c r="L108" s="16">
        <v>2</v>
      </c>
      <c r="M108" s="81">
        <v>2.79</v>
      </c>
      <c r="N108" s="95">
        <v>2.79</v>
      </c>
      <c r="O108" s="64">
        <v>2530</v>
      </c>
      <c r="P108" s="65">
        <f>Table2245789101123456789101112131415[[#This Row],[PEMBULATAN]]*O108</f>
        <v>7058.7</v>
      </c>
    </row>
    <row r="109" spans="1:16" ht="26.25" customHeight="1" x14ac:dyDescent="0.2">
      <c r="A109" s="14"/>
      <c r="B109" s="75"/>
      <c r="C109" s="73" t="s">
        <v>1464</v>
      </c>
      <c r="D109" s="78" t="s">
        <v>86</v>
      </c>
      <c r="E109" s="13">
        <v>44506</v>
      </c>
      <c r="F109" s="76" t="s">
        <v>87</v>
      </c>
      <c r="G109" s="13">
        <v>44507</v>
      </c>
      <c r="H109" s="77" t="s">
        <v>1355</v>
      </c>
      <c r="I109" s="16">
        <v>78</v>
      </c>
      <c r="J109" s="16">
        <v>65</v>
      </c>
      <c r="K109" s="16">
        <v>21</v>
      </c>
      <c r="L109" s="16">
        <v>10</v>
      </c>
      <c r="M109" s="81">
        <v>26.6175</v>
      </c>
      <c r="N109" s="95">
        <v>26.6175</v>
      </c>
      <c r="O109" s="64">
        <v>2530</v>
      </c>
      <c r="P109" s="65">
        <f>Table2245789101123456789101112131415[[#This Row],[PEMBULATAN]]*O109</f>
        <v>67342.274999999994</v>
      </c>
    </row>
    <row r="110" spans="1:16" ht="26.25" customHeight="1" x14ac:dyDescent="0.2">
      <c r="A110" s="14"/>
      <c r="B110" s="75"/>
      <c r="C110" s="73" t="s">
        <v>1465</v>
      </c>
      <c r="D110" s="78" t="s">
        <v>86</v>
      </c>
      <c r="E110" s="13">
        <v>44506</v>
      </c>
      <c r="F110" s="76" t="s">
        <v>87</v>
      </c>
      <c r="G110" s="13">
        <v>44507</v>
      </c>
      <c r="H110" s="77" t="s">
        <v>1355</v>
      </c>
      <c r="I110" s="16">
        <v>54</v>
      </c>
      <c r="J110" s="16">
        <v>45</v>
      </c>
      <c r="K110" s="16">
        <v>12</v>
      </c>
      <c r="L110" s="16">
        <v>5</v>
      </c>
      <c r="M110" s="81">
        <v>7.29</v>
      </c>
      <c r="N110" s="95">
        <v>7.29</v>
      </c>
      <c r="O110" s="64">
        <v>2530</v>
      </c>
      <c r="P110" s="65">
        <f>Table2245789101123456789101112131415[[#This Row],[PEMBULATAN]]*O110</f>
        <v>18443.7</v>
      </c>
    </row>
    <row r="111" spans="1:16" ht="26.25" customHeight="1" x14ac:dyDescent="0.2">
      <c r="A111" s="14"/>
      <c r="B111" s="75"/>
      <c r="C111" s="73" t="s">
        <v>1466</v>
      </c>
      <c r="D111" s="78" t="s">
        <v>86</v>
      </c>
      <c r="E111" s="13">
        <v>44506</v>
      </c>
      <c r="F111" s="76" t="s">
        <v>87</v>
      </c>
      <c r="G111" s="13">
        <v>44507</v>
      </c>
      <c r="H111" s="77" t="s">
        <v>1355</v>
      </c>
      <c r="I111" s="16">
        <v>55</v>
      </c>
      <c r="J111" s="16">
        <v>21</v>
      </c>
      <c r="K111" s="16">
        <v>21</v>
      </c>
      <c r="L111" s="16">
        <v>5</v>
      </c>
      <c r="M111" s="81">
        <v>6.0637499999999998</v>
      </c>
      <c r="N111" s="95">
        <v>6.0637499999999998</v>
      </c>
      <c r="O111" s="64">
        <v>2530</v>
      </c>
      <c r="P111" s="65">
        <f>Table2245789101123456789101112131415[[#This Row],[PEMBULATAN]]*O111</f>
        <v>15341.287499999999</v>
      </c>
    </row>
    <row r="112" spans="1:16" ht="26.25" customHeight="1" x14ac:dyDescent="0.2">
      <c r="A112" s="14"/>
      <c r="B112" s="75"/>
      <c r="C112" s="73" t="s">
        <v>1467</v>
      </c>
      <c r="D112" s="78" t="s">
        <v>86</v>
      </c>
      <c r="E112" s="13">
        <v>44506</v>
      </c>
      <c r="F112" s="76" t="s">
        <v>87</v>
      </c>
      <c r="G112" s="13">
        <v>44507</v>
      </c>
      <c r="H112" s="77" t="s">
        <v>1355</v>
      </c>
      <c r="I112" s="16">
        <v>73</v>
      </c>
      <c r="J112" s="16">
        <v>54</v>
      </c>
      <c r="K112" s="16">
        <v>22</v>
      </c>
      <c r="L112" s="16">
        <v>6</v>
      </c>
      <c r="M112" s="81">
        <v>21.681000000000001</v>
      </c>
      <c r="N112" s="95">
        <v>21.681000000000001</v>
      </c>
      <c r="O112" s="64">
        <v>2530</v>
      </c>
      <c r="P112" s="65">
        <f>Table2245789101123456789101112131415[[#This Row],[PEMBULATAN]]*O112</f>
        <v>54852.93</v>
      </c>
    </row>
    <row r="113" spans="1:16" ht="26.25" customHeight="1" x14ac:dyDescent="0.2">
      <c r="A113" s="14"/>
      <c r="B113" s="75"/>
      <c r="C113" s="73" t="s">
        <v>1468</v>
      </c>
      <c r="D113" s="78" t="s">
        <v>86</v>
      </c>
      <c r="E113" s="13">
        <v>44506</v>
      </c>
      <c r="F113" s="76" t="s">
        <v>87</v>
      </c>
      <c r="G113" s="13">
        <v>44507</v>
      </c>
      <c r="H113" s="77" t="s">
        <v>1355</v>
      </c>
      <c r="I113" s="16">
        <v>41</v>
      </c>
      <c r="J113" s="16">
        <v>35</v>
      </c>
      <c r="K113" s="16">
        <v>23</v>
      </c>
      <c r="L113" s="16">
        <v>8</v>
      </c>
      <c r="M113" s="81">
        <v>8.2512500000000006</v>
      </c>
      <c r="N113" s="95">
        <v>8.2512500000000006</v>
      </c>
      <c r="O113" s="64">
        <v>2530</v>
      </c>
      <c r="P113" s="65">
        <f>Table2245789101123456789101112131415[[#This Row],[PEMBULATAN]]*O113</f>
        <v>20875.662500000002</v>
      </c>
    </row>
    <row r="114" spans="1:16" ht="26.25" customHeight="1" x14ac:dyDescent="0.2">
      <c r="A114" s="14"/>
      <c r="B114" s="75"/>
      <c r="C114" s="73" t="s">
        <v>1469</v>
      </c>
      <c r="D114" s="78" t="s">
        <v>86</v>
      </c>
      <c r="E114" s="13">
        <v>44506</v>
      </c>
      <c r="F114" s="76" t="s">
        <v>87</v>
      </c>
      <c r="G114" s="13">
        <v>44507</v>
      </c>
      <c r="H114" s="77" t="s">
        <v>1355</v>
      </c>
      <c r="I114" s="16">
        <v>50</v>
      </c>
      <c r="J114" s="16">
        <v>40</v>
      </c>
      <c r="K114" s="16">
        <v>12</v>
      </c>
      <c r="L114" s="16">
        <v>2</v>
      </c>
      <c r="M114" s="81">
        <v>6</v>
      </c>
      <c r="N114" s="95">
        <v>6</v>
      </c>
      <c r="O114" s="64">
        <v>2530</v>
      </c>
      <c r="P114" s="65">
        <f>Table2245789101123456789101112131415[[#This Row],[PEMBULATAN]]*O114</f>
        <v>15180</v>
      </c>
    </row>
    <row r="115" spans="1:16" ht="26.25" customHeight="1" x14ac:dyDescent="0.2">
      <c r="A115" s="14"/>
      <c r="B115" s="75"/>
      <c r="C115" s="73" t="s">
        <v>1470</v>
      </c>
      <c r="D115" s="78" t="s">
        <v>86</v>
      </c>
      <c r="E115" s="13">
        <v>44506</v>
      </c>
      <c r="F115" s="76" t="s">
        <v>87</v>
      </c>
      <c r="G115" s="13">
        <v>44507</v>
      </c>
      <c r="H115" s="77" t="s">
        <v>1355</v>
      </c>
      <c r="I115" s="16">
        <v>95</v>
      </c>
      <c r="J115" s="16">
        <v>67</v>
      </c>
      <c r="K115" s="16">
        <v>35</v>
      </c>
      <c r="L115" s="16">
        <v>26</v>
      </c>
      <c r="M115" s="81">
        <v>55.693750000000001</v>
      </c>
      <c r="N115" s="95">
        <v>55.693750000000001</v>
      </c>
      <c r="O115" s="64">
        <v>2530</v>
      </c>
      <c r="P115" s="65">
        <f>Table2245789101123456789101112131415[[#This Row],[PEMBULATAN]]*O115</f>
        <v>140905.1875</v>
      </c>
    </row>
    <row r="116" spans="1:16" ht="26.25" customHeight="1" x14ac:dyDescent="0.2">
      <c r="A116" s="14"/>
      <c r="B116" s="75"/>
      <c r="C116" s="73" t="s">
        <v>1471</v>
      </c>
      <c r="D116" s="78" t="s">
        <v>86</v>
      </c>
      <c r="E116" s="13">
        <v>44506</v>
      </c>
      <c r="F116" s="76" t="s">
        <v>87</v>
      </c>
      <c r="G116" s="13">
        <v>44507</v>
      </c>
      <c r="H116" s="77" t="s">
        <v>1355</v>
      </c>
      <c r="I116" s="16">
        <v>120</v>
      </c>
      <c r="J116" s="16">
        <v>55</v>
      </c>
      <c r="K116" s="16">
        <v>22</v>
      </c>
      <c r="L116" s="16">
        <v>8</v>
      </c>
      <c r="M116" s="81">
        <v>36.299999999999997</v>
      </c>
      <c r="N116" s="95">
        <v>37</v>
      </c>
      <c r="O116" s="64">
        <v>2530</v>
      </c>
      <c r="P116" s="65">
        <f>Table2245789101123456789101112131415[[#This Row],[PEMBULATAN]]*O116</f>
        <v>93610</v>
      </c>
    </row>
    <row r="117" spans="1:16" ht="26.25" customHeight="1" x14ac:dyDescent="0.2">
      <c r="A117" s="14"/>
      <c r="B117" s="75"/>
      <c r="C117" s="73" t="s">
        <v>1472</v>
      </c>
      <c r="D117" s="78" t="s">
        <v>86</v>
      </c>
      <c r="E117" s="13">
        <v>44506</v>
      </c>
      <c r="F117" s="76" t="s">
        <v>87</v>
      </c>
      <c r="G117" s="13">
        <v>44507</v>
      </c>
      <c r="H117" s="77" t="s">
        <v>1355</v>
      </c>
      <c r="I117" s="16">
        <v>60</v>
      </c>
      <c r="J117" s="16">
        <v>330</v>
      </c>
      <c r="K117" s="16">
        <v>12</v>
      </c>
      <c r="L117" s="16">
        <v>3</v>
      </c>
      <c r="M117" s="81">
        <v>59.4</v>
      </c>
      <c r="N117" s="95">
        <v>60</v>
      </c>
      <c r="O117" s="64">
        <v>2530</v>
      </c>
      <c r="P117" s="65">
        <f>Table2245789101123456789101112131415[[#This Row],[PEMBULATAN]]*O117</f>
        <v>151800</v>
      </c>
    </row>
    <row r="118" spans="1:16" ht="26.25" customHeight="1" x14ac:dyDescent="0.2">
      <c r="A118" s="14"/>
      <c r="B118" s="75"/>
      <c r="C118" s="73" t="s">
        <v>1473</v>
      </c>
      <c r="D118" s="78" t="s">
        <v>86</v>
      </c>
      <c r="E118" s="13">
        <v>44506</v>
      </c>
      <c r="F118" s="76" t="s">
        <v>87</v>
      </c>
      <c r="G118" s="13">
        <v>44507</v>
      </c>
      <c r="H118" s="77" t="s">
        <v>1355</v>
      </c>
      <c r="I118" s="16">
        <v>90</v>
      </c>
      <c r="J118" s="16">
        <v>56</v>
      </c>
      <c r="K118" s="16">
        <v>25</v>
      </c>
      <c r="L118" s="16">
        <v>16</v>
      </c>
      <c r="M118" s="81">
        <v>31.5</v>
      </c>
      <c r="N118" s="95">
        <v>31.5</v>
      </c>
      <c r="O118" s="64">
        <v>2530</v>
      </c>
      <c r="P118" s="65">
        <f>Table2245789101123456789101112131415[[#This Row],[PEMBULATAN]]*O118</f>
        <v>79695</v>
      </c>
    </row>
    <row r="119" spans="1:16" ht="26.25" customHeight="1" x14ac:dyDescent="0.2">
      <c r="A119" s="14"/>
      <c r="B119" s="75"/>
      <c r="C119" s="73" t="s">
        <v>1474</v>
      </c>
      <c r="D119" s="78" t="s">
        <v>86</v>
      </c>
      <c r="E119" s="13">
        <v>44506</v>
      </c>
      <c r="F119" s="76" t="s">
        <v>87</v>
      </c>
      <c r="G119" s="13">
        <v>44507</v>
      </c>
      <c r="H119" s="77" t="s">
        <v>1355</v>
      </c>
      <c r="I119" s="16">
        <v>61</v>
      </c>
      <c r="J119" s="16">
        <v>32</v>
      </c>
      <c r="K119" s="16">
        <v>22</v>
      </c>
      <c r="L119" s="16">
        <v>2</v>
      </c>
      <c r="M119" s="81">
        <v>10.736000000000001</v>
      </c>
      <c r="N119" s="95">
        <v>10.736000000000001</v>
      </c>
      <c r="O119" s="64">
        <v>2530</v>
      </c>
      <c r="P119" s="65">
        <f>Table2245789101123456789101112131415[[#This Row],[PEMBULATAN]]*O119</f>
        <v>27162.080000000002</v>
      </c>
    </row>
    <row r="120" spans="1:16" ht="26.25" customHeight="1" x14ac:dyDescent="0.2">
      <c r="A120" s="14"/>
      <c r="B120" s="75"/>
      <c r="C120" s="73" t="s">
        <v>1475</v>
      </c>
      <c r="D120" s="78" t="s">
        <v>86</v>
      </c>
      <c r="E120" s="13">
        <v>44506</v>
      </c>
      <c r="F120" s="76" t="s">
        <v>87</v>
      </c>
      <c r="G120" s="13">
        <v>44507</v>
      </c>
      <c r="H120" s="77" t="s">
        <v>1355</v>
      </c>
      <c r="I120" s="16">
        <v>80</v>
      </c>
      <c r="J120" s="16">
        <v>54</v>
      </c>
      <c r="K120" s="16">
        <v>34</v>
      </c>
      <c r="L120" s="16">
        <v>24</v>
      </c>
      <c r="M120" s="81">
        <v>36.72</v>
      </c>
      <c r="N120" s="95">
        <v>36.72</v>
      </c>
      <c r="O120" s="64">
        <v>2530</v>
      </c>
      <c r="P120" s="65">
        <f>Table2245789101123456789101112131415[[#This Row],[PEMBULATAN]]*O120</f>
        <v>92901.599999999991</v>
      </c>
    </row>
    <row r="121" spans="1:16" ht="26.25" customHeight="1" x14ac:dyDescent="0.2">
      <c r="A121" s="14"/>
      <c r="B121" s="75"/>
      <c r="C121" s="73" t="s">
        <v>1476</v>
      </c>
      <c r="D121" s="78" t="s">
        <v>86</v>
      </c>
      <c r="E121" s="13">
        <v>44506</v>
      </c>
      <c r="F121" s="76" t="s">
        <v>87</v>
      </c>
      <c r="G121" s="13">
        <v>44507</v>
      </c>
      <c r="H121" s="77" t="s">
        <v>1355</v>
      </c>
      <c r="I121" s="16">
        <v>84</v>
      </c>
      <c r="J121" s="16">
        <v>63</v>
      </c>
      <c r="K121" s="16">
        <v>35</v>
      </c>
      <c r="L121" s="16">
        <v>8</v>
      </c>
      <c r="M121" s="81">
        <v>46.305</v>
      </c>
      <c r="N121" s="95">
        <v>47</v>
      </c>
      <c r="O121" s="64">
        <v>2530</v>
      </c>
      <c r="P121" s="65">
        <f>Table2245789101123456789101112131415[[#This Row],[PEMBULATAN]]*O121</f>
        <v>118910</v>
      </c>
    </row>
    <row r="122" spans="1:16" ht="26.25" customHeight="1" x14ac:dyDescent="0.2">
      <c r="A122" s="14"/>
      <c r="B122" s="75"/>
      <c r="C122" s="73" t="s">
        <v>1477</v>
      </c>
      <c r="D122" s="78" t="s">
        <v>86</v>
      </c>
      <c r="E122" s="13">
        <v>44506</v>
      </c>
      <c r="F122" s="76" t="s">
        <v>87</v>
      </c>
      <c r="G122" s="13">
        <v>44507</v>
      </c>
      <c r="H122" s="77" t="s">
        <v>1355</v>
      </c>
      <c r="I122" s="16">
        <v>80</v>
      </c>
      <c r="J122" s="16">
        <v>57</v>
      </c>
      <c r="K122" s="16">
        <v>36</v>
      </c>
      <c r="L122" s="16">
        <v>8</v>
      </c>
      <c r="M122" s="81">
        <v>41.04</v>
      </c>
      <c r="N122" s="95">
        <v>41.04</v>
      </c>
      <c r="O122" s="64">
        <v>2530</v>
      </c>
      <c r="P122" s="65">
        <f>Table2245789101123456789101112131415[[#This Row],[PEMBULATAN]]*O122</f>
        <v>103831.2</v>
      </c>
    </row>
    <row r="123" spans="1:16" ht="26.25" customHeight="1" x14ac:dyDescent="0.2">
      <c r="A123" s="14"/>
      <c r="B123" s="75"/>
      <c r="C123" s="73" t="s">
        <v>1478</v>
      </c>
      <c r="D123" s="78" t="s">
        <v>86</v>
      </c>
      <c r="E123" s="13">
        <v>44506</v>
      </c>
      <c r="F123" s="76" t="s">
        <v>87</v>
      </c>
      <c r="G123" s="13">
        <v>44507</v>
      </c>
      <c r="H123" s="77" t="s">
        <v>1355</v>
      </c>
      <c r="I123" s="16">
        <v>98</v>
      </c>
      <c r="J123" s="16">
        <v>58</v>
      </c>
      <c r="K123" s="16">
        <v>35</v>
      </c>
      <c r="L123" s="16">
        <v>17</v>
      </c>
      <c r="M123" s="81">
        <v>49.734999999999999</v>
      </c>
      <c r="N123" s="95">
        <v>49.734999999999999</v>
      </c>
      <c r="O123" s="64">
        <v>2530</v>
      </c>
      <c r="P123" s="65">
        <f>Table2245789101123456789101112131415[[#This Row],[PEMBULATAN]]*O123</f>
        <v>125829.55</v>
      </c>
    </row>
    <row r="124" spans="1:16" ht="26.25" customHeight="1" x14ac:dyDescent="0.2">
      <c r="A124" s="14"/>
      <c r="B124" s="75"/>
      <c r="C124" s="73" t="s">
        <v>1479</v>
      </c>
      <c r="D124" s="78" t="s">
        <v>86</v>
      </c>
      <c r="E124" s="13">
        <v>44506</v>
      </c>
      <c r="F124" s="76" t="s">
        <v>87</v>
      </c>
      <c r="G124" s="13">
        <v>44507</v>
      </c>
      <c r="H124" s="77" t="s">
        <v>1355</v>
      </c>
      <c r="I124" s="16">
        <v>98</v>
      </c>
      <c r="J124" s="16">
        <v>60</v>
      </c>
      <c r="K124" s="16">
        <v>48</v>
      </c>
      <c r="L124" s="16">
        <v>21</v>
      </c>
      <c r="M124" s="81">
        <v>70.56</v>
      </c>
      <c r="N124" s="95">
        <v>70.56</v>
      </c>
      <c r="O124" s="64">
        <v>2530</v>
      </c>
      <c r="P124" s="65">
        <f>Table2245789101123456789101112131415[[#This Row],[PEMBULATAN]]*O124</f>
        <v>178516.80000000002</v>
      </c>
    </row>
    <row r="125" spans="1:16" ht="26.25" customHeight="1" x14ac:dyDescent="0.2">
      <c r="A125" s="14"/>
      <c r="B125" s="75"/>
      <c r="C125" s="73" t="s">
        <v>1480</v>
      </c>
      <c r="D125" s="78" t="s">
        <v>86</v>
      </c>
      <c r="E125" s="13">
        <v>44506</v>
      </c>
      <c r="F125" s="76" t="s">
        <v>87</v>
      </c>
      <c r="G125" s="13">
        <v>44507</v>
      </c>
      <c r="H125" s="77" t="s">
        <v>1355</v>
      </c>
      <c r="I125" s="16">
        <v>103</v>
      </c>
      <c r="J125" s="16">
        <v>58</v>
      </c>
      <c r="K125" s="16">
        <v>38</v>
      </c>
      <c r="L125" s="16">
        <v>18</v>
      </c>
      <c r="M125" s="81">
        <v>56.753</v>
      </c>
      <c r="N125" s="95">
        <v>56.753</v>
      </c>
      <c r="O125" s="64">
        <v>2530</v>
      </c>
      <c r="P125" s="65">
        <f>Table2245789101123456789101112131415[[#This Row],[PEMBULATAN]]*O125</f>
        <v>143585.09</v>
      </c>
    </row>
    <row r="126" spans="1:16" ht="26.25" customHeight="1" x14ac:dyDescent="0.2">
      <c r="A126" s="14"/>
      <c r="B126" s="75"/>
      <c r="C126" s="73" t="s">
        <v>1481</v>
      </c>
      <c r="D126" s="78" t="s">
        <v>86</v>
      </c>
      <c r="E126" s="13">
        <v>44506</v>
      </c>
      <c r="F126" s="76" t="s">
        <v>87</v>
      </c>
      <c r="G126" s="13">
        <v>44507</v>
      </c>
      <c r="H126" s="77" t="s">
        <v>1355</v>
      </c>
      <c r="I126" s="16">
        <v>100</v>
      </c>
      <c r="J126" s="16">
        <v>67</v>
      </c>
      <c r="K126" s="16">
        <v>33</v>
      </c>
      <c r="L126" s="16">
        <v>13</v>
      </c>
      <c r="M126" s="81">
        <v>55.274999999999999</v>
      </c>
      <c r="N126" s="95">
        <v>55.274999999999999</v>
      </c>
      <c r="O126" s="64">
        <v>2530</v>
      </c>
      <c r="P126" s="65">
        <f>Table2245789101123456789101112131415[[#This Row],[PEMBULATAN]]*O126</f>
        <v>139845.75</v>
      </c>
    </row>
    <row r="127" spans="1:16" ht="26.25" customHeight="1" x14ac:dyDescent="0.2">
      <c r="A127" s="14"/>
      <c r="B127" s="75"/>
      <c r="C127" s="73" t="s">
        <v>1482</v>
      </c>
      <c r="D127" s="78" t="s">
        <v>86</v>
      </c>
      <c r="E127" s="13">
        <v>44506</v>
      </c>
      <c r="F127" s="76" t="s">
        <v>87</v>
      </c>
      <c r="G127" s="13">
        <v>44507</v>
      </c>
      <c r="H127" s="77" t="s">
        <v>1355</v>
      </c>
      <c r="I127" s="16">
        <v>103</v>
      </c>
      <c r="J127" s="16">
        <v>56</v>
      </c>
      <c r="K127" s="16">
        <v>37</v>
      </c>
      <c r="L127" s="16">
        <v>22</v>
      </c>
      <c r="M127" s="81">
        <v>53.353999999999999</v>
      </c>
      <c r="N127" s="95">
        <v>54</v>
      </c>
      <c r="O127" s="64">
        <v>2530</v>
      </c>
      <c r="P127" s="65">
        <f>Table2245789101123456789101112131415[[#This Row],[PEMBULATAN]]*O127</f>
        <v>136620</v>
      </c>
    </row>
    <row r="128" spans="1:16" ht="26.25" customHeight="1" x14ac:dyDescent="0.2">
      <c r="A128" s="14"/>
      <c r="B128" s="75"/>
      <c r="C128" s="73" t="s">
        <v>1483</v>
      </c>
      <c r="D128" s="78" t="s">
        <v>86</v>
      </c>
      <c r="E128" s="13">
        <v>44506</v>
      </c>
      <c r="F128" s="76" t="s">
        <v>87</v>
      </c>
      <c r="G128" s="13">
        <v>44507</v>
      </c>
      <c r="H128" s="77" t="s">
        <v>1355</v>
      </c>
      <c r="I128" s="16">
        <v>110</v>
      </c>
      <c r="J128" s="16">
        <v>60</v>
      </c>
      <c r="K128" s="16">
        <v>30</v>
      </c>
      <c r="L128" s="16">
        <v>26</v>
      </c>
      <c r="M128" s="81">
        <v>49.5</v>
      </c>
      <c r="N128" s="95">
        <v>49.5</v>
      </c>
      <c r="O128" s="64">
        <v>2530</v>
      </c>
      <c r="P128" s="65">
        <f>Table2245789101123456789101112131415[[#This Row],[PEMBULATAN]]*O128</f>
        <v>125235</v>
      </c>
    </row>
    <row r="129" spans="1:16" ht="26.25" customHeight="1" x14ac:dyDescent="0.2">
      <c r="A129" s="14"/>
      <c r="B129" s="75"/>
      <c r="C129" s="73" t="s">
        <v>1484</v>
      </c>
      <c r="D129" s="78" t="s">
        <v>86</v>
      </c>
      <c r="E129" s="13">
        <v>44506</v>
      </c>
      <c r="F129" s="76" t="s">
        <v>87</v>
      </c>
      <c r="G129" s="13">
        <v>44507</v>
      </c>
      <c r="H129" s="77" t="s">
        <v>1355</v>
      </c>
      <c r="I129" s="16">
        <v>80</v>
      </c>
      <c r="J129" s="16">
        <v>54</v>
      </c>
      <c r="K129" s="16">
        <v>20</v>
      </c>
      <c r="L129" s="16">
        <v>3</v>
      </c>
      <c r="M129" s="81">
        <v>21.6</v>
      </c>
      <c r="N129" s="95">
        <v>21.6</v>
      </c>
      <c r="O129" s="64">
        <v>2530</v>
      </c>
      <c r="P129" s="65">
        <f>Table2245789101123456789101112131415[[#This Row],[PEMBULATAN]]*O129</f>
        <v>54648</v>
      </c>
    </row>
    <row r="130" spans="1:16" ht="26.25" customHeight="1" x14ac:dyDescent="0.2">
      <c r="A130" s="14"/>
      <c r="B130" s="75"/>
      <c r="C130" s="73" t="s">
        <v>1485</v>
      </c>
      <c r="D130" s="78" t="s">
        <v>86</v>
      </c>
      <c r="E130" s="13">
        <v>44506</v>
      </c>
      <c r="F130" s="76" t="s">
        <v>87</v>
      </c>
      <c r="G130" s="13">
        <v>44507</v>
      </c>
      <c r="H130" s="77" t="s">
        <v>1355</v>
      </c>
      <c r="I130" s="16">
        <v>206</v>
      </c>
      <c r="J130" s="16">
        <v>33</v>
      </c>
      <c r="K130" s="16">
        <v>22</v>
      </c>
      <c r="L130" s="16">
        <v>23</v>
      </c>
      <c r="M130" s="81">
        <v>37.389000000000003</v>
      </c>
      <c r="N130" s="95">
        <v>38</v>
      </c>
      <c r="O130" s="64">
        <v>2530</v>
      </c>
      <c r="P130" s="65">
        <f>Table2245789101123456789101112131415[[#This Row],[PEMBULATAN]]*O130</f>
        <v>96140</v>
      </c>
    </row>
    <row r="131" spans="1:16" ht="26.25" customHeight="1" x14ac:dyDescent="0.2">
      <c r="A131" s="14"/>
      <c r="B131" s="75"/>
      <c r="C131" s="73" t="s">
        <v>1486</v>
      </c>
      <c r="D131" s="78" t="s">
        <v>86</v>
      </c>
      <c r="E131" s="13">
        <v>44506</v>
      </c>
      <c r="F131" s="76" t="s">
        <v>87</v>
      </c>
      <c r="G131" s="13">
        <v>44507</v>
      </c>
      <c r="H131" s="77" t="s">
        <v>1355</v>
      </c>
      <c r="I131" s="16">
        <v>104</v>
      </c>
      <c r="J131" s="16">
        <v>56</v>
      </c>
      <c r="K131" s="16">
        <v>37</v>
      </c>
      <c r="L131" s="16">
        <v>21</v>
      </c>
      <c r="M131" s="81">
        <v>53.872</v>
      </c>
      <c r="N131" s="95">
        <v>53.872</v>
      </c>
      <c r="O131" s="64">
        <v>2530</v>
      </c>
      <c r="P131" s="65">
        <f>Table2245789101123456789101112131415[[#This Row],[PEMBULATAN]]*O131</f>
        <v>136296.16</v>
      </c>
    </row>
    <row r="132" spans="1:16" ht="26.25" customHeight="1" x14ac:dyDescent="0.2">
      <c r="A132" s="14"/>
      <c r="B132" s="75"/>
      <c r="C132" s="73" t="s">
        <v>1487</v>
      </c>
      <c r="D132" s="78" t="s">
        <v>86</v>
      </c>
      <c r="E132" s="13">
        <v>44506</v>
      </c>
      <c r="F132" s="76" t="s">
        <v>87</v>
      </c>
      <c r="G132" s="13">
        <v>44507</v>
      </c>
      <c r="H132" s="77" t="s">
        <v>1355</v>
      </c>
      <c r="I132" s="16">
        <v>72</v>
      </c>
      <c r="J132" s="16">
        <v>64</v>
      </c>
      <c r="K132" s="16">
        <v>9</v>
      </c>
      <c r="L132" s="16">
        <v>7</v>
      </c>
      <c r="M132" s="81">
        <v>10.368</v>
      </c>
      <c r="N132" s="95">
        <v>11</v>
      </c>
      <c r="O132" s="64">
        <v>2530</v>
      </c>
      <c r="P132" s="65">
        <f>Table2245789101123456789101112131415[[#This Row],[PEMBULATAN]]*O132</f>
        <v>27830</v>
      </c>
    </row>
    <row r="133" spans="1:16" ht="26.25" customHeight="1" x14ac:dyDescent="0.2">
      <c r="A133" s="14"/>
      <c r="B133" s="75"/>
      <c r="C133" s="73" t="s">
        <v>1488</v>
      </c>
      <c r="D133" s="78" t="s">
        <v>86</v>
      </c>
      <c r="E133" s="13">
        <v>44506</v>
      </c>
      <c r="F133" s="76" t="s">
        <v>87</v>
      </c>
      <c r="G133" s="13">
        <v>44507</v>
      </c>
      <c r="H133" s="77" t="s">
        <v>1355</v>
      </c>
      <c r="I133" s="16">
        <v>98</v>
      </c>
      <c r="J133" s="16">
        <v>55</v>
      </c>
      <c r="K133" s="16">
        <v>40</v>
      </c>
      <c r="L133" s="16">
        <v>17</v>
      </c>
      <c r="M133" s="81">
        <v>53.9</v>
      </c>
      <c r="N133" s="95">
        <v>53.9</v>
      </c>
      <c r="O133" s="64">
        <v>2530</v>
      </c>
      <c r="P133" s="65">
        <f>Table2245789101123456789101112131415[[#This Row],[PEMBULATAN]]*O133</f>
        <v>136367</v>
      </c>
    </row>
    <row r="134" spans="1:16" ht="26.25" customHeight="1" x14ac:dyDescent="0.2">
      <c r="A134" s="14"/>
      <c r="B134" s="75"/>
      <c r="C134" s="73" t="s">
        <v>1489</v>
      </c>
      <c r="D134" s="78" t="s">
        <v>86</v>
      </c>
      <c r="E134" s="13">
        <v>44506</v>
      </c>
      <c r="F134" s="76" t="s">
        <v>87</v>
      </c>
      <c r="G134" s="13">
        <v>44507</v>
      </c>
      <c r="H134" s="77" t="s">
        <v>1355</v>
      </c>
      <c r="I134" s="16">
        <v>101</v>
      </c>
      <c r="J134" s="16">
        <v>58</v>
      </c>
      <c r="K134" s="16">
        <v>37</v>
      </c>
      <c r="L134" s="16">
        <v>21</v>
      </c>
      <c r="M134" s="81">
        <v>54.186500000000002</v>
      </c>
      <c r="N134" s="95">
        <v>54.186500000000002</v>
      </c>
      <c r="O134" s="64">
        <v>2530</v>
      </c>
      <c r="P134" s="65">
        <f>Table2245789101123456789101112131415[[#This Row],[PEMBULATAN]]*O134</f>
        <v>137091.845</v>
      </c>
    </row>
    <row r="135" spans="1:16" ht="26.25" customHeight="1" x14ac:dyDescent="0.2">
      <c r="A135" s="14"/>
      <c r="B135" s="75"/>
      <c r="C135" s="73" t="s">
        <v>1490</v>
      </c>
      <c r="D135" s="78" t="s">
        <v>86</v>
      </c>
      <c r="E135" s="13">
        <v>44506</v>
      </c>
      <c r="F135" s="76" t="s">
        <v>87</v>
      </c>
      <c r="G135" s="13">
        <v>44507</v>
      </c>
      <c r="H135" s="77" t="s">
        <v>1355</v>
      </c>
      <c r="I135" s="16">
        <v>80</v>
      </c>
      <c r="J135" s="16">
        <v>73</v>
      </c>
      <c r="K135" s="16">
        <v>22</v>
      </c>
      <c r="L135" s="16">
        <v>10</v>
      </c>
      <c r="M135" s="81">
        <v>32.119999999999997</v>
      </c>
      <c r="N135" s="95">
        <v>32.119999999999997</v>
      </c>
      <c r="O135" s="64">
        <v>2530</v>
      </c>
      <c r="P135" s="65">
        <f>Table2245789101123456789101112131415[[#This Row],[PEMBULATAN]]*O135</f>
        <v>81263.599999999991</v>
      </c>
    </row>
    <row r="136" spans="1:16" ht="26.25" customHeight="1" x14ac:dyDescent="0.2">
      <c r="A136" s="14"/>
      <c r="B136" s="75"/>
      <c r="C136" s="73" t="s">
        <v>1491</v>
      </c>
      <c r="D136" s="78" t="s">
        <v>86</v>
      </c>
      <c r="E136" s="13">
        <v>44506</v>
      </c>
      <c r="F136" s="76" t="s">
        <v>87</v>
      </c>
      <c r="G136" s="13">
        <v>44507</v>
      </c>
      <c r="H136" s="77" t="s">
        <v>1355</v>
      </c>
      <c r="I136" s="16">
        <v>43</v>
      </c>
      <c r="J136" s="16">
        <v>33</v>
      </c>
      <c r="K136" s="16">
        <v>22</v>
      </c>
      <c r="L136" s="16">
        <v>7</v>
      </c>
      <c r="M136" s="81">
        <v>7.8045</v>
      </c>
      <c r="N136" s="95">
        <v>7.8045</v>
      </c>
      <c r="O136" s="64">
        <v>2530</v>
      </c>
      <c r="P136" s="65">
        <f>Table2245789101123456789101112131415[[#This Row],[PEMBULATAN]]*O136</f>
        <v>19745.384999999998</v>
      </c>
    </row>
    <row r="137" spans="1:16" ht="26.25" customHeight="1" x14ac:dyDescent="0.2">
      <c r="A137" s="14"/>
      <c r="B137" s="75"/>
      <c r="C137" s="73" t="s">
        <v>1492</v>
      </c>
      <c r="D137" s="78" t="s">
        <v>86</v>
      </c>
      <c r="E137" s="13">
        <v>44506</v>
      </c>
      <c r="F137" s="76" t="s">
        <v>87</v>
      </c>
      <c r="G137" s="13">
        <v>44507</v>
      </c>
      <c r="H137" s="77" t="s">
        <v>1355</v>
      </c>
      <c r="I137" s="16">
        <v>66</v>
      </c>
      <c r="J137" s="16">
        <v>40</v>
      </c>
      <c r="K137" s="16">
        <v>46</v>
      </c>
      <c r="L137" s="16">
        <v>5</v>
      </c>
      <c r="M137" s="81">
        <v>30.36</v>
      </c>
      <c r="N137" s="95">
        <v>31</v>
      </c>
      <c r="O137" s="64">
        <v>2530</v>
      </c>
      <c r="P137" s="65">
        <f>Table2245789101123456789101112131415[[#This Row],[PEMBULATAN]]*O137</f>
        <v>78430</v>
      </c>
    </row>
    <row r="138" spans="1:16" ht="26.25" customHeight="1" x14ac:dyDescent="0.2">
      <c r="A138" s="14"/>
      <c r="B138" s="75"/>
      <c r="C138" s="73" t="s">
        <v>1493</v>
      </c>
      <c r="D138" s="78" t="s">
        <v>86</v>
      </c>
      <c r="E138" s="13">
        <v>44506</v>
      </c>
      <c r="F138" s="76" t="s">
        <v>87</v>
      </c>
      <c r="G138" s="13">
        <v>44507</v>
      </c>
      <c r="H138" s="77" t="s">
        <v>1355</v>
      </c>
      <c r="I138" s="16">
        <v>61</v>
      </c>
      <c r="J138" s="16">
        <v>36</v>
      </c>
      <c r="K138" s="16">
        <v>90</v>
      </c>
      <c r="L138" s="16">
        <v>20</v>
      </c>
      <c r="M138" s="81">
        <v>49.41</v>
      </c>
      <c r="N138" s="95">
        <v>50</v>
      </c>
      <c r="O138" s="64">
        <v>2530</v>
      </c>
      <c r="P138" s="65">
        <f>Table2245789101123456789101112131415[[#This Row],[PEMBULATAN]]*O138</f>
        <v>126500</v>
      </c>
    </row>
    <row r="139" spans="1:16" ht="26.25" customHeight="1" x14ac:dyDescent="0.2">
      <c r="A139" s="14"/>
      <c r="B139" s="75"/>
      <c r="C139" s="9" t="s">
        <v>1494</v>
      </c>
      <c r="D139" s="76" t="s">
        <v>86</v>
      </c>
      <c r="E139" s="13">
        <v>44506</v>
      </c>
      <c r="F139" s="76" t="s">
        <v>87</v>
      </c>
      <c r="G139" s="13">
        <v>44507</v>
      </c>
      <c r="H139" s="10" t="s">
        <v>1355</v>
      </c>
      <c r="I139" s="1">
        <v>48</v>
      </c>
      <c r="J139" s="1">
        <v>35</v>
      </c>
      <c r="K139" s="1">
        <v>33</v>
      </c>
      <c r="L139" s="1">
        <v>10</v>
      </c>
      <c r="M139" s="80">
        <v>13.86</v>
      </c>
      <c r="N139" s="95">
        <v>13.86</v>
      </c>
      <c r="O139" s="64">
        <v>2530</v>
      </c>
      <c r="P139" s="65">
        <f>Table2245789101123456789101112131415[[#This Row],[PEMBULATAN]]*O139</f>
        <v>35065.799999999996</v>
      </c>
    </row>
    <row r="140" spans="1:16" ht="26.25" customHeight="1" x14ac:dyDescent="0.2">
      <c r="A140" s="14"/>
      <c r="B140" s="14"/>
      <c r="C140" s="9" t="s">
        <v>1495</v>
      </c>
      <c r="D140" s="76" t="s">
        <v>86</v>
      </c>
      <c r="E140" s="13">
        <v>44506</v>
      </c>
      <c r="F140" s="76" t="s">
        <v>87</v>
      </c>
      <c r="G140" s="13">
        <v>44507</v>
      </c>
      <c r="H140" s="10" t="s">
        <v>1355</v>
      </c>
      <c r="I140" s="1">
        <v>45</v>
      </c>
      <c r="J140" s="1">
        <v>45</v>
      </c>
      <c r="K140" s="1">
        <v>27</v>
      </c>
      <c r="L140" s="1">
        <v>28</v>
      </c>
      <c r="M140" s="80">
        <v>13.668749999999999</v>
      </c>
      <c r="N140" s="95">
        <v>28</v>
      </c>
      <c r="O140" s="64">
        <v>2530</v>
      </c>
      <c r="P140" s="65">
        <f>Table2245789101123456789101112131415[[#This Row],[PEMBULATAN]]*O140</f>
        <v>70840</v>
      </c>
    </row>
    <row r="141" spans="1:16" ht="26.25" customHeight="1" x14ac:dyDescent="0.2">
      <c r="A141" s="14"/>
      <c r="B141" s="14"/>
      <c r="C141" s="73" t="s">
        <v>1496</v>
      </c>
      <c r="D141" s="78" t="s">
        <v>86</v>
      </c>
      <c r="E141" s="13">
        <v>44506</v>
      </c>
      <c r="F141" s="76" t="s">
        <v>87</v>
      </c>
      <c r="G141" s="13">
        <v>44507</v>
      </c>
      <c r="H141" s="77" t="s">
        <v>1355</v>
      </c>
      <c r="I141" s="16">
        <v>48</v>
      </c>
      <c r="J141" s="16">
        <v>49</v>
      </c>
      <c r="K141" s="16">
        <v>24</v>
      </c>
      <c r="L141" s="16">
        <v>7</v>
      </c>
      <c r="M141" s="81">
        <v>14.112</v>
      </c>
      <c r="N141" s="95">
        <v>14.112</v>
      </c>
      <c r="O141" s="64">
        <v>2530</v>
      </c>
      <c r="P141" s="65">
        <f>Table2245789101123456789101112131415[[#This Row],[PEMBULATAN]]*O141</f>
        <v>35703.360000000001</v>
      </c>
    </row>
    <row r="142" spans="1:16" ht="26.25" customHeight="1" x14ac:dyDescent="0.2">
      <c r="A142" s="14"/>
      <c r="B142" s="119"/>
      <c r="C142" s="73" t="s">
        <v>1497</v>
      </c>
      <c r="D142" s="78" t="s">
        <v>86</v>
      </c>
      <c r="E142" s="13">
        <v>44506</v>
      </c>
      <c r="F142" s="76" t="s">
        <v>87</v>
      </c>
      <c r="G142" s="13">
        <v>44507</v>
      </c>
      <c r="H142" s="77" t="s">
        <v>1355</v>
      </c>
      <c r="I142" s="16">
        <v>70</v>
      </c>
      <c r="J142" s="16">
        <v>49</v>
      </c>
      <c r="K142" s="16">
        <v>40</v>
      </c>
      <c r="L142" s="16">
        <v>10</v>
      </c>
      <c r="M142" s="81">
        <v>34.299999999999997</v>
      </c>
      <c r="N142" s="95">
        <v>35</v>
      </c>
      <c r="O142" s="64">
        <v>2530</v>
      </c>
      <c r="P142" s="65">
        <f>Table2245789101123456789101112131415[[#This Row],[PEMBULATAN]]*O142</f>
        <v>88550</v>
      </c>
    </row>
    <row r="143" spans="1:16" ht="26.25" customHeight="1" x14ac:dyDescent="0.2">
      <c r="A143" s="14"/>
      <c r="B143" s="126" t="s">
        <v>1498</v>
      </c>
      <c r="C143" s="73" t="s">
        <v>1499</v>
      </c>
      <c r="D143" s="78" t="s">
        <v>86</v>
      </c>
      <c r="E143" s="13">
        <v>44506</v>
      </c>
      <c r="F143" s="76" t="s">
        <v>87</v>
      </c>
      <c r="G143" s="13">
        <v>44507</v>
      </c>
      <c r="H143" s="77" t="s">
        <v>1355</v>
      </c>
      <c r="I143" s="16">
        <v>76</v>
      </c>
      <c r="J143" s="16">
        <v>71</v>
      </c>
      <c r="K143" s="16">
        <v>42</v>
      </c>
      <c r="L143" s="16">
        <v>6</v>
      </c>
      <c r="M143" s="81">
        <v>56.658000000000001</v>
      </c>
      <c r="N143" s="95">
        <v>56.658000000000001</v>
      </c>
      <c r="O143" s="64">
        <v>2530</v>
      </c>
      <c r="P143" s="65">
        <f>Table2245789101123456789101112131415[[#This Row],[PEMBULATAN]]*O143</f>
        <v>143344.74</v>
      </c>
    </row>
    <row r="144" spans="1:16" ht="26.25" customHeight="1" x14ac:dyDescent="0.2">
      <c r="A144" s="14"/>
      <c r="B144" s="14" t="s">
        <v>1500</v>
      </c>
      <c r="C144" s="73" t="s">
        <v>1501</v>
      </c>
      <c r="D144" s="78" t="s">
        <v>86</v>
      </c>
      <c r="E144" s="13">
        <v>44506</v>
      </c>
      <c r="F144" s="76" t="s">
        <v>87</v>
      </c>
      <c r="G144" s="13">
        <v>44507</v>
      </c>
      <c r="H144" s="77" t="s">
        <v>1355</v>
      </c>
      <c r="I144" s="16">
        <v>58</v>
      </c>
      <c r="J144" s="16">
        <v>38</v>
      </c>
      <c r="K144" s="16">
        <v>23</v>
      </c>
      <c r="L144" s="16">
        <v>6</v>
      </c>
      <c r="M144" s="81">
        <v>12.673</v>
      </c>
      <c r="N144" s="95">
        <v>12.673</v>
      </c>
      <c r="O144" s="64">
        <v>2530</v>
      </c>
      <c r="P144" s="65">
        <f>Table2245789101123456789101112131415[[#This Row],[PEMBULATAN]]*O144</f>
        <v>32062.69</v>
      </c>
    </row>
    <row r="145" spans="1:16" ht="26.25" customHeight="1" x14ac:dyDescent="0.2">
      <c r="A145" s="14"/>
      <c r="B145" s="14"/>
      <c r="C145" s="73" t="s">
        <v>1502</v>
      </c>
      <c r="D145" s="78" t="s">
        <v>86</v>
      </c>
      <c r="E145" s="13">
        <v>44506</v>
      </c>
      <c r="F145" s="76" t="s">
        <v>87</v>
      </c>
      <c r="G145" s="13">
        <v>44507</v>
      </c>
      <c r="H145" s="77" t="s">
        <v>1355</v>
      </c>
      <c r="I145" s="16">
        <v>54</v>
      </c>
      <c r="J145" s="16">
        <v>38</v>
      </c>
      <c r="K145" s="16">
        <v>19</v>
      </c>
      <c r="L145" s="16">
        <v>4</v>
      </c>
      <c r="M145" s="81">
        <v>9.7469999999999999</v>
      </c>
      <c r="N145" s="95">
        <v>9.7469999999999999</v>
      </c>
      <c r="O145" s="64">
        <v>2530</v>
      </c>
      <c r="P145" s="65">
        <f>Table2245789101123456789101112131415[[#This Row],[PEMBULATAN]]*O145</f>
        <v>24659.91</v>
      </c>
    </row>
    <row r="146" spans="1:16" ht="26.25" customHeight="1" x14ac:dyDescent="0.2">
      <c r="A146" s="14"/>
      <c r="B146" s="14"/>
      <c r="C146" s="73" t="s">
        <v>1503</v>
      </c>
      <c r="D146" s="78" t="s">
        <v>86</v>
      </c>
      <c r="E146" s="13">
        <v>44506</v>
      </c>
      <c r="F146" s="76" t="s">
        <v>87</v>
      </c>
      <c r="G146" s="13">
        <v>44507</v>
      </c>
      <c r="H146" s="77" t="s">
        <v>1355</v>
      </c>
      <c r="I146" s="16">
        <v>40</v>
      </c>
      <c r="J146" s="16">
        <v>32</v>
      </c>
      <c r="K146" s="16">
        <v>10</v>
      </c>
      <c r="L146" s="16">
        <v>1</v>
      </c>
      <c r="M146" s="81">
        <v>3.2</v>
      </c>
      <c r="N146" s="95">
        <v>3.2</v>
      </c>
      <c r="O146" s="64">
        <v>2530</v>
      </c>
      <c r="P146" s="65">
        <f>Table2245789101123456789101112131415[[#This Row],[PEMBULATAN]]*O146</f>
        <v>8096</v>
      </c>
    </row>
    <row r="147" spans="1:16" ht="26.25" customHeight="1" x14ac:dyDescent="0.2">
      <c r="A147" s="14"/>
      <c r="B147" s="14"/>
      <c r="C147" s="73" t="s">
        <v>1504</v>
      </c>
      <c r="D147" s="78" t="s">
        <v>86</v>
      </c>
      <c r="E147" s="13">
        <v>44506</v>
      </c>
      <c r="F147" s="76" t="s">
        <v>87</v>
      </c>
      <c r="G147" s="13">
        <v>44507</v>
      </c>
      <c r="H147" s="77" t="s">
        <v>1355</v>
      </c>
      <c r="I147" s="16">
        <v>71</v>
      </c>
      <c r="J147" s="16">
        <v>56</v>
      </c>
      <c r="K147" s="16">
        <v>45</v>
      </c>
      <c r="L147" s="16">
        <v>22</v>
      </c>
      <c r="M147" s="81">
        <v>44.73</v>
      </c>
      <c r="N147" s="95">
        <v>44.73</v>
      </c>
      <c r="O147" s="64">
        <v>2530</v>
      </c>
      <c r="P147" s="65">
        <f>Table2245789101123456789101112131415[[#This Row],[PEMBULATAN]]*O147</f>
        <v>113166.9</v>
      </c>
    </row>
    <row r="148" spans="1:16" ht="26.25" customHeight="1" x14ac:dyDescent="0.2">
      <c r="A148" s="14"/>
      <c r="B148" s="14"/>
      <c r="C148" s="73" t="s">
        <v>1505</v>
      </c>
      <c r="D148" s="78" t="s">
        <v>86</v>
      </c>
      <c r="E148" s="13">
        <v>44506</v>
      </c>
      <c r="F148" s="76" t="s">
        <v>87</v>
      </c>
      <c r="G148" s="13">
        <v>44507</v>
      </c>
      <c r="H148" s="77" t="s">
        <v>1355</v>
      </c>
      <c r="I148" s="16">
        <v>60</v>
      </c>
      <c r="J148" s="16">
        <v>43</v>
      </c>
      <c r="K148" s="16">
        <v>18</v>
      </c>
      <c r="L148" s="16">
        <v>7</v>
      </c>
      <c r="M148" s="81">
        <v>11.61</v>
      </c>
      <c r="N148" s="95">
        <v>11.61</v>
      </c>
      <c r="O148" s="64">
        <v>2530</v>
      </c>
      <c r="P148" s="65">
        <f>Table2245789101123456789101112131415[[#This Row],[PEMBULATAN]]*O148</f>
        <v>29373.3</v>
      </c>
    </row>
    <row r="149" spans="1:16" ht="26.25" customHeight="1" x14ac:dyDescent="0.2">
      <c r="A149" s="14"/>
      <c r="B149" s="14"/>
      <c r="C149" s="73" t="s">
        <v>1506</v>
      </c>
      <c r="D149" s="78" t="s">
        <v>86</v>
      </c>
      <c r="E149" s="13">
        <v>44506</v>
      </c>
      <c r="F149" s="76" t="s">
        <v>87</v>
      </c>
      <c r="G149" s="13">
        <v>44507</v>
      </c>
      <c r="H149" s="77" t="s">
        <v>1355</v>
      </c>
      <c r="I149" s="16">
        <v>50</v>
      </c>
      <c r="J149" s="16">
        <v>30</v>
      </c>
      <c r="K149" s="16">
        <v>42</v>
      </c>
      <c r="L149" s="16">
        <v>3</v>
      </c>
      <c r="M149" s="81">
        <v>15.75</v>
      </c>
      <c r="N149" s="95">
        <v>15.75</v>
      </c>
      <c r="O149" s="64">
        <v>2530</v>
      </c>
      <c r="P149" s="65">
        <f>Table2245789101123456789101112131415[[#This Row],[PEMBULATAN]]*O149</f>
        <v>39847.5</v>
      </c>
    </row>
    <row r="150" spans="1:16" ht="26.25" customHeight="1" x14ac:dyDescent="0.2">
      <c r="A150" s="14"/>
      <c r="B150" s="14"/>
      <c r="C150" s="73" t="s">
        <v>1507</v>
      </c>
      <c r="D150" s="78" t="s">
        <v>86</v>
      </c>
      <c r="E150" s="13">
        <v>44506</v>
      </c>
      <c r="F150" s="76" t="s">
        <v>87</v>
      </c>
      <c r="G150" s="13">
        <v>44507</v>
      </c>
      <c r="H150" s="77" t="s">
        <v>1355</v>
      </c>
      <c r="I150" s="16">
        <v>50</v>
      </c>
      <c r="J150" s="16">
        <v>53</v>
      </c>
      <c r="K150" s="16">
        <v>24</v>
      </c>
      <c r="L150" s="16">
        <v>10</v>
      </c>
      <c r="M150" s="81">
        <v>15.9</v>
      </c>
      <c r="N150" s="95">
        <v>15.9</v>
      </c>
      <c r="O150" s="64">
        <v>2530</v>
      </c>
      <c r="P150" s="65">
        <f>Table2245789101123456789101112131415[[#This Row],[PEMBULATAN]]*O150</f>
        <v>40227</v>
      </c>
    </row>
    <row r="151" spans="1:16" ht="26.25" customHeight="1" x14ac:dyDescent="0.2">
      <c r="A151" s="14"/>
      <c r="B151" s="14"/>
      <c r="C151" s="73" t="s">
        <v>1508</v>
      </c>
      <c r="D151" s="78" t="s">
        <v>86</v>
      </c>
      <c r="E151" s="13">
        <v>44506</v>
      </c>
      <c r="F151" s="76" t="s">
        <v>87</v>
      </c>
      <c r="G151" s="13">
        <v>44507</v>
      </c>
      <c r="H151" s="77" t="s">
        <v>1355</v>
      </c>
      <c r="I151" s="16">
        <v>81</v>
      </c>
      <c r="J151" s="16">
        <v>56</v>
      </c>
      <c r="K151" s="16">
        <v>27</v>
      </c>
      <c r="L151" s="16">
        <v>13</v>
      </c>
      <c r="M151" s="81">
        <v>30.617999999999999</v>
      </c>
      <c r="N151" s="95">
        <v>30.617999999999999</v>
      </c>
      <c r="O151" s="64">
        <v>2530</v>
      </c>
      <c r="P151" s="65">
        <f>Table2245789101123456789101112131415[[#This Row],[PEMBULATAN]]*O151</f>
        <v>77463.539999999994</v>
      </c>
    </row>
    <row r="152" spans="1:16" ht="26.25" customHeight="1" x14ac:dyDescent="0.2">
      <c r="A152" s="14"/>
      <c r="B152" s="119"/>
      <c r="C152" s="73" t="s">
        <v>1509</v>
      </c>
      <c r="D152" s="78" t="s">
        <v>86</v>
      </c>
      <c r="E152" s="13">
        <v>44506</v>
      </c>
      <c r="F152" s="76" t="s">
        <v>87</v>
      </c>
      <c r="G152" s="13">
        <v>44507</v>
      </c>
      <c r="H152" s="77" t="s">
        <v>1355</v>
      </c>
      <c r="I152" s="16">
        <v>70</v>
      </c>
      <c r="J152" s="16">
        <v>35</v>
      </c>
      <c r="K152" s="16">
        <v>35</v>
      </c>
      <c r="L152" s="16">
        <v>12</v>
      </c>
      <c r="M152" s="81">
        <v>21.4375</v>
      </c>
      <c r="N152" s="72">
        <v>22</v>
      </c>
      <c r="O152" s="64">
        <v>2530</v>
      </c>
      <c r="P152" s="65">
        <f>Table2245789101123456789101112131415[[#This Row],[PEMBULATAN]]*O152</f>
        <v>55660</v>
      </c>
    </row>
    <row r="153" spans="1:16" ht="26.25" customHeight="1" x14ac:dyDescent="0.2">
      <c r="A153" s="14"/>
      <c r="B153" s="14" t="s">
        <v>1510</v>
      </c>
      <c r="C153" s="73" t="s">
        <v>1511</v>
      </c>
      <c r="D153" s="78" t="s">
        <v>86</v>
      </c>
      <c r="E153" s="13">
        <v>44506</v>
      </c>
      <c r="F153" s="76" t="s">
        <v>87</v>
      </c>
      <c r="G153" s="13">
        <v>44507</v>
      </c>
      <c r="H153" s="77" t="s">
        <v>1355</v>
      </c>
      <c r="I153" s="16">
        <v>61</v>
      </c>
      <c r="J153" s="16">
        <v>40</v>
      </c>
      <c r="K153" s="16">
        <v>76</v>
      </c>
      <c r="L153" s="16">
        <v>31</v>
      </c>
      <c r="M153" s="81">
        <v>46.36</v>
      </c>
      <c r="N153" s="72">
        <v>47</v>
      </c>
      <c r="O153" s="64">
        <v>2530</v>
      </c>
      <c r="P153" s="65">
        <f>Table2245789101123456789101112131415[[#This Row],[PEMBULATAN]]*O153</f>
        <v>118910</v>
      </c>
    </row>
    <row r="154" spans="1:16" ht="26.25" customHeight="1" x14ac:dyDescent="0.2">
      <c r="A154" s="14"/>
      <c r="B154" s="14"/>
      <c r="C154" s="73" t="s">
        <v>1512</v>
      </c>
      <c r="D154" s="78" t="s">
        <v>86</v>
      </c>
      <c r="E154" s="13">
        <v>44506</v>
      </c>
      <c r="F154" s="76" t="s">
        <v>87</v>
      </c>
      <c r="G154" s="13">
        <v>44507</v>
      </c>
      <c r="H154" s="77" t="s">
        <v>1355</v>
      </c>
      <c r="I154" s="16">
        <v>61</v>
      </c>
      <c r="J154" s="16">
        <v>40</v>
      </c>
      <c r="K154" s="16">
        <v>76</v>
      </c>
      <c r="L154" s="16">
        <v>31</v>
      </c>
      <c r="M154" s="81">
        <v>46.36</v>
      </c>
      <c r="N154" s="72">
        <v>47</v>
      </c>
      <c r="O154" s="64">
        <v>2530</v>
      </c>
      <c r="P154" s="65">
        <f>Table2245789101123456789101112131415[[#This Row],[PEMBULATAN]]*O154</f>
        <v>118910</v>
      </c>
    </row>
    <row r="155" spans="1:16" ht="26.25" customHeight="1" x14ac:dyDescent="0.2">
      <c r="A155" s="14"/>
      <c r="B155" s="14"/>
      <c r="C155" s="73" t="s">
        <v>1513</v>
      </c>
      <c r="D155" s="78" t="s">
        <v>86</v>
      </c>
      <c r="E155" s="13">
        <v>44506</v>
      </c>
      <c r="F155" s="76" t="s">
        <v>87</v>
      </c>
      <c r="G155" s="13">
        <v>44507</v>
      </c>
      <c r="H155" s="77" t="s">
        <v>1355</v>
      </c>
      <c r="I155" s="16">
        <v>61</v>
      </c>
      <c r="J155" s="16">
        <v>40</v>
      </c>
      <c r="K155" s="16">
        <v>76</v>
      </c>
      <c r="L155" s="16">
        <v>31</v>
      </c>
      <c r="M155" s="81">
        <v>46.36</v>
      </c>
      <c r="N155" s="72">
        <v>47</v>
      </c>
      <c r="O155" s="64">
        <v>2530</v>
      </c>
      <c r="P155" s="65">
        <f>Table2245789101123456789101112131415[[#This Row],[PEMBULATAN]]*O155</f>
        <v>118910</v>
      </c>
    </row>
    <row r="156" spans="1:16" ht="26.25" customHeight="1" x14ac:dyDescent="0.2">
      <c r="A156" s="14"/>
      <c r="B156" s="14"/>
      <c r="C156" s="73" t="s">
        <v>1514</v>
      </c>
      <c r="D156" s="78" t="s">
        <v>86</v>
      </c>
      <c r="E156" s="13">
        <v>44506</v>
      </c>
      <c r="F156" s="76" t="s">
        <v>87</v>
      </c>
      <c r="G156" s="13">
        <v>44507</v>
      </c>
      <c r="H156" s="77" t="s">
        <v>1355</v>
      </c>
      <c r="I156" s="16">
        <v>61</v>
      </c>
      <c r="J156" s="16">
        <v>40</v>
      </c>
      <c r="K156" s="16">
        <v>76</v>
      </c>
      <c r="L156" s="16">
        <v>31</v>
      </c>
      <c r="M156" s="81">
        <v>46.36</v>
      </c>
      <c r="N156" s="72">
        <v>47</v>
      </c>
      <c r="O156" s="64">
        <v>2530</v>
      </c>
      <c r="P156" s="65">
        <f>Table2245789101123456789101112131415[[#This Row],[PEMBULATAN]]*O156</f>
        <v>118910</v>
      </c>
    </row>
    <row r="157" spans="1:16" ht="26.25" customHeight="1" x14ac:dyDescent="0.2">
      <c r="A157" s="14"/>
      <c r="B157" s="14"/>
      <c r="C157" s="73" t="s">
        <v>1515</v>
      </c>
      <c r="D157" s="78" t="s">
        <v>86</v>
      </c>
      <c r="E157" s="13">
        <v>44506</v>
      </c>
      <c r="F157" s="76" t="s">
        <v>87</v>
      </c>
      <c r="G157" s="13">
        <v>44507</v>
      </c>
      <c r="H157" s="77" t="s">
        <v>1355</v>
      </c>
      <c r="I157" s="16">
        <v>61</v>
      </c>
      <c r="J157" s="16">
        <v>40</v>
      </c>
      <c r="K157" s="16">
        <v>76</v>
      </c>
      <c r="L157" s="16">
        <v>31</v>
      </c>
      <c r="M157" s="81">
        <v>46.36</v>
      </c>
      <c r="N157" s="72">
        <v>47</v>
      </c>
      <c r="O157" s="64">
        <v>2530</v>
      </c>
      <c r="P157" s="65">
        <f>Table2245789101123456789101112131415[[#This Row],[PEMBULATAN]]*O157</f>
        <v>118910</v>
      </c>
    </row>
    <row r="158" spans="1:16" ht="26.25" customHeight="1" x14ac:dyDescent="0.2">
      <c r="A158" s="14"/>
      <c r="B158" s="14"/>
      <c r="C158" s="73" t="s">
        <v>1516</v>
      </c>
      <c r="D158" s="78" t="s">
        <v>86</v>
      </c>
      <c r="E158" s="13">
        <v>44506</v>
      </c>
      <c r="F158" s="76" t="s">
        <v>87</v>
      </c>
      <c r="G158" s="13">
        <v>44507</v>
      </c>
      <c r="H158" s="77" t="s">
        <v>1355</v>
      </c>
      <c r="I158" s="16">
        <v>31</v>
      </c>
      <c r="J158" s="16">
        <v>22</v>
      </c>
      <c r="K158" s="16">
        <v>18</v>
      </c>
      <c r="L158" s="16">
        <v>7</v>
      </c>
      <c r="M158" s="81">
        <v>3.069</v>
      </c>
      <c r="N158" s="72">
        <v>7</v>
      </c>
      <c r="O158" s="64">
        <v>2530</v>
      </c>
      <c r="P158" s="65">
        <f>Table2245789101123456789101112131415[[#This Row],[PEMBULATAN]]*O158</f>
        <v>17710</v>
      </c>
    </row>
    <row r="159" spans="1:16" ht="26.25" customHeight="1" x14ac:dyDescent="0.2">
      <c r="A159" s="14"/>
      <c r="B159" s="14"/>
      <c r="C159" s="73" t="s">
        <v>1517</v>
      </c>
      <c r="D159" s="78" t="s">
        <v>86</v>
      </c>
      <c r="E159" s="13">
        <v>44506</v>
      </c>
      <c r="F159" s="76" t="s">
        <v>87</v>
      </c>
      <c r="G159" s="13">
        <v>44507</v>
      </c>
      <c r="H159" s="77" t="s">
        <v>1355</v>
      </c>
      <c r="I159" s="16">
        <v>48</v>
      </c>
      <c r="J159" s="16">
        <v>48</v>
      </c>
      <c r="K159" s="16">
        <v>71</v>
      </c>
      <c r="L159" s="16">
        <v>14</v>
      </c>
      <c r="M159" s="81">
        <v>40.896000000000001</v>
      </c>
      <c r="N159" s="95">
        <v>40.896000000000001</v>
      </c>
      <c r="O159" s="64">
        <v>2530</v>
      </c>
      <c r="P159" s="65">
        <f>Table2245789101123456789101112131415[[#This Row],[PEMBULATAN]]*O159</f>
        <v>103466.88</v>
      </c>
    </row>
    <row r="160" spans="1:16" ht="26.25" customHeight="1" x14ac:dyDescent="0.2">
      <c r="A160" s="14"/>
      <c r="B160" s="14"/>
      <c r="C160" s="73" t="s">
        <v>1518</v>
      </c>
      <c r="D160" s="78" t="s">
        <v>86</v>
      </c>
      <c r="E160" s="13">
        <v>44506</v>
      </c>
      <c r="F160" s="76" t="s">
        <v>87</v>
      </c>
      <c r="G160" s="13">
        <v>44507</v>
      </c>
      <c r="H160" s="77" t="s">
        <v>1355</v>
      </c>
      <c r="I160" s="16">
        <v>31</v>
      </c>
      <c r="J160" s="16">
        <v>22</v>
      </c>
      <c r="K160" s="16">
        <v>18</v>
      </c>
      <c r="L160" s="16">
        <v>7</v>
      </c>
      <c r="M160" s="81">
        <v>3.069</v>
      </c>
      <c r="N160" s="72">
        <v>7</v>
      </c>
      <c r="O160" s="64">
        <v>2530</v>
      </c>
      <c r="P160" s="65">
        <f>Table2245789101123456789101112131415[[#This Row],[PEMBULATAN]]*O160</f>
        <v>17710</v>
      </c>
    </row>
    <row r="161" spans="1:16" ht="26.25" customHeight="1" x14ac:dyDescent="0.2">
      <c r="A161" s="14"/>
      <c r="B161" s="14"/>
      <c r="C161" s="73" t="s">
        <v>1519</v>
      </c>
      <c r="D161" s="78" t="s">
        <v>86</v>
      </c>
      <c r="E161" s="13">
        <v>44506</v>
      </c>
      <c r="F161" s="76" t="s">
        <v>87</v>
      </c>
      <c r="G161" s="13">
        <v>44507</v>
      </c>
      <c r="H161" s="77" t="s">
        <v>1355</v>
      </c>
      <c r="I161" s="16">
        <v>31</v>
      </c>
      <c r="J161" s="16">
        <v>22</v>
      </c>
      <c r="K161" s="16">
        <v>18</v>
      </c>
      <c r="L161" s="16">
        <v>7</v>
      </c>
      <c r="M161" s="81">
        <v>3.069</v>
      </c>
      <c r="N161" s="72">
        <v>7</v>
      </c>
      <c r="O161" s="64">
        <v>2530</v>
      </c>
      <c r="P161" s="65">
        <f>Table2245789101123456789101112131415[[#This Row],[PEMBULATAN]]*O161</f>
        <v>17710</v>
      </c>
    </row>
    <row r="162" spans="1:16" ht="26.25" customHeight="1" x14ac:dyDescent="0.2">
      <c r="A162" s="14"/>
      <c r="B162" s="14"/>
      <c r="C162" s="73" t="s">
        <v>1520</v>
      </c>
      <c r="D162" s="78" t="s">
        <v>86</v>
      </c>
      <c r="E162" s="13">
        <v>44506</v>
      </c>
      <c r="F162" s="76" t="s">
        <v>87</v>
      </c>
      <c r="G162" s="13">
        <v>44507</v>
      </c>
      <c r="H162" s="77" t="s">
        <v>1355</v>
      </c>
      <c r="I162" s="16">
        <v>31</v>
      </c>
      <c r="J162" s="16">
        <v>22</v>
      </c>
      <c r="K162" s="16">
        <v>18</v>
      </c>
      <c r="L162" s="16">
        <v>7</v>
      </c>
      <c r="M162" s="81">
        <v>3.069</v>
      </c>
      <c r="N162" s="72">
        <v>7</v>
      </c>
      <c r="O162" s="64">
        <v>2530</v>
      </c>
      <c r="P162" s="65">
        <f>Table2245789101123456789101112131415[[#This Row],[PEMBULATAN]]*O162</f>
        <v>17710</v>
      </c>
    </row>
    <row r="163" spans="1:16" ht="26.25" customHeight="1" x14ac:dyDescent="0.2">
      <c r="A163" s="14"/>
      <c r="B163" s="14"/>
      <c r="C163" s="73" t="s">
        <v>1521</v>
      </c>
      <c r="D163" s="78" t="s">
        <v>86</v>
      </c>
      <c r="E163" s="13">
        <v>44506</v>
      </c>
      <c r="F163" s="76" t="s">
        <v>87</v>
      </c>
      <c r="G163" s="13">
        <v>44507</v>
      </c>
      <c r="H163" s="77" t="s">
        <v>1355</v>
      </c>
      <c r="I163" s="16">
        <v>31</v>
      </c>
      <c r="J163" s="16">
        <v>22</v>
      </c>
      <c r="K163" s="16">
        <v>18</v>
      </c>
      <c r="L163" s="16">
        <v>7</v>
      </c>
      <c r="M163" s="81">
        <v>3.069</v>
      </c>
      <c r="N163" s="72">
        <v>7</v>
      </c>
      <c r="O163" s="64">
        <v>2530</v>
      </c>
      <c r="P163" s="65">
        <f>Table2245789101123456789101112131415[[#This Row],[PEMBULATAN]]*O163</f>
        <v>17710</v>
      </c>
    </row>
    <row r="164" spans="1:16" ht="26.25" customHeight="1" x14ac:dyDescent="0.2">
      <c r="A164" s="14"/>
      <c r="B164" s="14"/>
      <c r="C164" s="73" t="s">
        <v>1522</v>
      </c>
      <c r="D164" s="78" t="s">
        <v>86</v>
      </c>
      <c r="E164" s="13">
        <v>44506</v>
      </c>
      <c r="F164" s="76" t="s">
        <v>87</v>
      </c>
      <c r="G164" s="13">
        <v>44507</v>
      </c>
      <c r="H164" s="77" t="s">
        <v>1355</v>
      </c>
      <c r="I164" s="16">
        <v>31</v>
      </c>
      <c r="J164" s="16">
        <v>22</v>
      </c>
      <c r="K164" s="16">
        <v>18</v>
      </c>
      <c r="L164" s="16">
        <v>7</v>
      </c>
      <c r="M164" s="81">
        <v>3.069</v>
      </c>
      <c r="N164" s="72">
        <v>7</v>
      </c>
      <c r="O164" s="64">
        <v>2530</v>
      </c>
      <c r="P164" s="65">
        <f>Table2245789101123456789101112131415[[#This Row],[PEMBULATAN]]*O164</f>
        <v>17710</v>
      </c>
    </row>
    <row r="165" spans="1:16" ht="26.25" customHeight="1" x14ac:dyDescent="0.2">
      <c r="A165" s="14"/>
      <c r="B165" s="14"/>
      <c r="C165" s="73" t="s">
        <v>1523</v>
      </c>
      <c r="D165" s="78" t="s">
        <v>86</v>
      </c>
      <c r="E165" s="13">
        <v>44506</v>
      </c>
      <c r="F165" s="76" t="s">
        <v>87</v>
      </c>
      <c r="G165" s="13">
        <v>44507</v>
      </c>
      <c r="H165" s="77" t="s">
        <v>1355</v>
      </c>
      <c r="I165" s="16">
        <v>31</v>
      </c>
      <c r="J165" s="16">
        <v>22</v>
      </c>
      <c r="K165" s="16">
        <v>18</v>
      </c>
      <c r="L165" s="16">
        <v>7</v>
      </c>
      <c r="M165" s="81">
        <v>3.069</v>
      </c>
      <c r="N165" s="72">
        <v>7</v>
      </c>
      <c r="O165" s="64">
        <v>2530</v>
      </c>
      <c r="P165" s="65">
        <f>Table2245789101123456789101112131415[[#This Row],[PEMBULATAN]]*O165</f>
        <v>17710</v>
      </c>
    </row>
    <row r="166" spans="1:16" ht="26.25" customHeight="1" x14ac:dyDescent="0.2">
      <c r="A166" s="14"/>
      <c r="B166" s="14"/>
      <c r="C166" s="73" t="s">
        <v>1524</v>
      </c>
      <c r="D166" s="78" t="s">
        <v>86</v>
      </c>
      <c r="E166" s="13">
        <v>44506</v>
      </c>
      <c r="F166" s="76" t="s">
        <v>87</v>
      </c>
      <c r="G166" s="13">
        <v>44507</v>
      </c>
      <c r="H166" s="77" t="s">
        <v>1355</v>
      </c>
      <c r="I166" s="16">
        <v>31</v>
      </c>
      <c r="J166" s="16">
        <v>22</v>
      </c>
      <c r="K166" s="16">
        <v>18</v>
      </c>
      <c r="L166" s="16">
        <v>7</v>
      </c>
      <c r="M166" s="81">
        <v>3.069</v>
      </c>
      <c r="N166" s="72">
        <v>7</v>
      </c>
      <c r="O166" s="64">
        <v>2530</v>
      </c>
      <c r="P166" s="65">
        <f>Table2245789101123456789101112131415[[#This Row],[PEMBULATAN]]*O166</f>
        <v>17710</v>
      </c>
    </row>
    <row r="167" spans="1:16" ht="22.5" customHeight="1" x14ac:dyDescent="0.2">
      <c r="A167" s="143" t="s">
        <v>30</v>
      </c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5"/>
      <c r="M167" s="79">
        <f>SUBTOTAL(109,Table2245789101123456789101112131415[KG VOLUME])</f>
        <v>4005.8945000000008</v>
      </c>
      <c r="N167" s="68">
        <f>SUM(N3:N166)</f>
        <v>4147.1412499999997</v>
      </c>
      <c r="O167" s="146">
        <f>SUM(P3:P166)</f>
        <v>10492267.362500001</v>
      </c>
      <c r="P167" s="147"/>
    </row>
    <row r="168" spans="1:16" ht="18" customHeight="1" x14ac:dyDescent="0.2">
      <c r="A168" s="85"/>
      <c r="B168" s="56" t="s">
        <v>42</v>
      </c>
      <c r="C168" s="55"/>
      <c r="D168" s="57" t="s">
        <v>43</v>
      </c>
      <c r="E168" s="85"/>
      <c r="F168" s="85"/>
      <c r="G168" s="85"/>
      <c r="H168" s="85"/>
      <c r="I168" s="85"/>
      <c r="J168" s="85"/>
      <c r="K168" s="85"/>
      <c r="L168" s="85"/>
      <c r="M168" s="86"/>
      <c r="N168" s="87" t="s">
        <v>51</v>
      </c>
      <c r="O168" s="88"/>
      <c r="P168" s="88">
        <f>O167*10%</f>
        <v>1049226.7362500001</v>
      </c>
    </row>
    <row r="169" spans="1:16" ht="18" customHeight="1" thickBot="1" x14ac:dyDescent="0.25">
      <c r="A169" s="85"/>
      <c r="B169" s="56"/>
      <c r="C169" s="55"/>
      <c r="D169" s="57"/>
      <c r="E169" s="85"/>
      <c r="F169" s="85"/>
      <c r="G169" s="85"/>
      <c r="H169" s="85"/>
      <c r="I169" s="85"/>
      <c r="J169" s="85"/>
      <c r="K169" s="85"/>
      <c r="L169" s="85"/>
      <c r="M169" s="86"/>
      <c r="N169" s="89" t="s">
        <v>52</v>
      </c>
      <c r="O169" s="90"/>
      <c r="P169" s="90">
        <f>O167-P168</f>
        <v>9443040.6262500007</v>
      </c>
    </row>
    <row r="170" spans="1:16" ht="18" customHeight="1" x14ac:dyDescent="0.2">
      <c r="A170" s="11"/>
      <c r="H170" s="63"/>
      <c r="N170" s="62" t="s">
        <v>31</v>
      </c>
      <c r="P170" s="69">
        <f>P169*1%</f>
        <v>94430.406262500008</v>
      </c>
    </row>
    <row r="171" spans="1:16" ht="18" customHeight="1" thickBot="1" x14ac:dyDescent="0.25">
      <c r="A171" s="11"/>
      <c r="H171" s="63"/>
      <c r="N171" s="62" t="s">
        <v>53</v>
      </c>
      <c r="P171" s="71">
        <f>P169*2%</f>
        <v>188860.81252500002</v>
      </c>
    </row>
    <row r="172" spans="1:16" ht="18" customHeight="1" x14ac:dyDescent="0.2">
      <c r="A172" s="11"/>
      <c r="H172" s="63"/>
      <c r="N172" s="66" t="s">
        <v>32</v>
      </c>
      <c r="O172" s="67"/>
      <c r="P172" s="70">
        <f>P169+P170-P171</f>
        <v>9348610.2199875005</v>
      </c>
    </row>
    <row r="174" spans="1:16" x14ac:dyDescent="0.2">
      <c r="A174" s="11"/>
      <c r="H174" s="63"/>
      <c r="P174" s="71"/>
    </row>
    <row r="175" spans="1:16" x14ac:dyDescent="0.2">
      <c r="A175" s="11"/>
      <c r="H175" s="63"/>
      <c r="O175" s="58"/>
      <c r="P175" s="71"/>
    </row>
    <row r="176" spans="1:16" s="3" customFormat="1" x14ac:dyDescent="0.25">
      <c r="A176" s="11"/>
      <c r="B176" s="2"/>
      <c r="C176" s="2"/>
      <c r="E176" s="12"/>
      <c r="H176" s="63"/>
      <c r="N176" s="15"/>
      <c r="O176" s="15"/>
      <c r="P176" s="15"/>
    </row>
    <row r="177" spans="1:16" s="3" customFormat="1" x14ac:dyDescent="0.25">
      <c r="A177" s="11"/>
      <c r="B177" s="2"/>
      <c r="C177" s="2"/>
      <c r="E177" s="12"/>
      <c r="H177" s="63"/>
      <c r="N177" s="15"/>
      <c r="O177" s="15"/>
      <c r="P177" s="15"/>
    </row>
    <row r="178" spans="1:16" s="3" customFormat="1" x14ac:dyDescent="0.25">
      <c r="A178" s="11"/>
      <c r="B178" s="2"/>
      <c r="C178" s="2"/>
      <c r="E178" s="12"/>
      <c r="H178" s="63"/>
      <c r="N178" s="15"/>
      <c r="O178" s="15"/>
      <c r="P178" s="15"/>
    </row>
    <row r="179" spans="1:16" s="3" customFormat="1" x14ac:dyDescent="0.25">
      <c r="A179" s="11"/>
      <c r="B179" s="2"/>
      <c r="C179" s="2"/>
      <c r="E179" s="12"/>
      <c r="H179" s="63"/>
      <c r="N179" s="15"/>
      <c r="O179" s="15"/>
      <c r="P179" s="15"/>
    </row>
    <row r="180" spans="1:16" s="3" customFormat="1" x14ac:dyDescent="0.25">
      <c r="A180" s="11"/>
      <c r="B180" s="2"/>
      <c r="C180" s="2"/>
      <c r="E180" s="12"/>
      <c r="H180" s="63"/>
      <c r="N180" s="15"/>
      <c r="O180" s="15"/>
      <c r="P180" s="15"/>
    </row>
    <row r="181" spans="1:16" s="3" customFormat="1" x14ac:dyDescent="0.25">
      <c r="A181" s="11"/>
      <c r="B181" s="2"/>
      <c r="C181" s="2"/>
      <c r="E181" s="12"/>
      <c r="H181" s="63"/>
      <c r="N181" s="15"/>
      <c r="O181" s="15"/>
      <c r="P181" s="15"/>
    </row>
    <row r="182" spans="1:16" s="3" customFormat="1" x14ac:dyDescent="0.25">
      <c r="A182" s="11"/>
      <c r="B182" s="2"/>
      <c r="C182" s="2"/>
      <c r="E182" s="12"/>
      <c r="H182" s="63"/>
      <c r="N182" s="15"/>
      <c r="O182" s="15"/>
      <c r="P182" s="15"/>
    </row>
    <row r="183" spans="1:16" s="3" customFormat="1" x14ac:dyDescent="0.25">
      <c r="A183" s="11"/>
      <c r="B183" s="2"/>
      <c r="C183" s="2"/>
      <c r="E183" s="12"/>
      <c r="H183" s="63"/>
      <c r="N183" s="15"/>
      <c r="O183" s="15"/>
      <c r="P183" s="15"/>
    </row>
    <row r="184" spans="1:16" s="3" customFormat="1" x14ac:dyDescent="0.25">
      <c r="A184" s="11"/>
      <c r="B184" s="2"/>
      <c r="C184" s="2"/>
      <c r="E184" s="12"/>
      <c r="H184" s="63"/>
      <c r="N184" s="15"/>
      <c r="O184" s="15"/>
      <c r="P184" s="15"/>
    </row>
    <row r="185" spans="1:16" s="3" customFormat="1" x14ac:dyDescent="0.25">
      <c r="A185" s="11"/>
      <c r="B185" s="2"/>
      <c r="C185" s="2"/>
      <c r="E185" s="12"/>
      <c r="H185" s="63"/>
      <c r="N185" s="15"/>
      <c r="O185" s="15"/>
      <c r="P185" s="15"/>
    </row>
    <row r="186" spans="1:16" s="3" customFormat="1" x14ac:dyDescent="0.25">
      <c r="A186" s="11"/>
      <c r="B186" s="2"/>
      <c r="C186" s="2"/>
      <c r="E186" s="12"/>
      <c r="H186" s="63"/>
      <c r="N186" s="15"/>
      <c r="O186" s="15"/>
      <c r="P186" s="15"/>
    </row>
    <row r="187" spans="1:16" s="3" customFormat="1" x14ac:dyDescent="0.25">
      <c r="A187" s="11"/>
      <c r="B187" s="2"/>
      <c r="C187" s="2"/>
      <c r="E187" s="12"/>
      <c r="H187" s="63"/>
      <c r="N187" s="15"/>
      <c r="O187" s="15"/>
      <c r="P187" s="15"/>
    </row>
  </sheetData>
  <mergeCells count="2">
    <mergeCell ref="A167:L167"/>
    <mergeCell ref="O167:P167"/>
  </mergeCells>
  <conditionalFormatting sqref="B3:B138">
    <cfRule type="duplicateValues" dxfId="350" priority="2"/>
  </conditionalFormatting>
  <conditionalFormatting sqref="B139">
    <cfRule type="duplicateValues" dxfId="349" priority="1"/>
  </conditionalFormatting>
  <conditionalFormatting sqref="B140:B166">
    <cfRule type="duplicateValues" dxfId="348" priority="3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60" sqref="O6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85546875" style="2" customWidth="1"/>
    <col min="4" max="4" width="11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404014</v>
      </c>
      <c r="B3" s="74" t="s">
        <v>1525</v>
      </c>
      <c r="C3" s="9" t="s">
        <v>1526</v>
      </c>
      <c r="D3" s="76" t="s">
        <v>86</v>
      </c>
      <c r="E3" s="13">
        <v>44507</v>
      </c>
      <c r="F3" s="76" t="s">
        <v>87</v>
      </c>
      <c r="G3" s="13">
        <v>44507</v>
      </c>
      <c r="H3" s="10" t="s">
        <v>1584</v>
      </c>
      <c r="I3" s="1">
        <v>56</v>
      </c>
      <c r="J3" s="1">
        <v>46</v>
      </c>
      <c r="K3" s="1">
        <v>56</v>
      </c>
      <c r="L3" s="1">
        <v>32</v>
      </c>
      <c r="M3" s="80">
        <v>36.064</v>
      </c>
      <c r="N3" s="95">
        <v>36.064</v>
      </c>
      <c r="O3" s="64">
        <v>2530</v>
      </c>
      <c r="P3" s="65">
        <f>Table224578910112345678910111213141516[[#This Row],[PEMBULATAN]]*O3</f>
        <v>91241.919999999998</v>
      </c>
    </row>
    <row r="4" spans="1:16" ht="26.25" customHeight="1" x14ac:dyDescent="0.2">
      <c r="A4" s="14"/>
      <c r="B4" s="75"/>
      <c r="C4" s="73" t="s">
        <v>1527</v>
      </c>
      <c r="D4" s="78" t="s">
        <v>86</v>
      </c>
      <c r="E4" s="13">
        <v>44507</v>
      </c>
      <c r="F4" s="76" t="s">
        <v>87</v>
      </c>
      <c r="G4" s="13">
        <v>44507</v>
      </c>
      <c r="H4" s="77" t="s">
        <v>1584</v>
      </c>
      <c r="I4" s="16">
        <v>66</v>
      </c>
      <c r="J4" s="16">
        <v>46</v>
      </c>
      <c r="K4" s="16">
        <v>15</v>
      </c>
      <c r="L4" s="16">
        <v>10</v>
      </c>
      <c r="M4" s="81">
        <v>11.385</v>
      </c>
      <c r="N4" s="95">
        <v>12</v>
      </c>
      <c r="O4" s="64">
        <v>2530</v>
      </c>
      <c r="P4" s="65">
        <f>Table224578910112345678910111213141516[[#This Row],[PEMBULATAN]]*O4</f>
        <v>30360</v>
      </c>
    </row>
    <row r="5" spans="1:16" ht="26.25" customHeight="1" x14ac:dyDescent="0.2">
      <c r="A5" s="14"/>
      <c r="B5" s="75"/>
      <c r="C5" s="73" t="s">
        <v>1528</v>
      </c>
      <c r="D5" s="78" t="s">
        <v>86</v>
      </c>
      <c r="E5" s="13">
        <v>44507</v>
      </c>
      <c r="F5" s="76" t="s">
        <v>87</v>
      </c>
      <c r="G5" s="13">
        <v>44507</v>
      </c>
      <c r="H5" s="77" t="s">
        <v>1584</v>
      </c>
      <c r="I5" s="16">
        <v>42</v>
      </c>
      <c r="J5" s="16">
        <v>31</v>
      </c>
      <c r="K5" s="16">
        <v>48</v>
      </c>
      <c r="L5" s="16">
        <v>14</v>
      </c>
      <c r="M5" s="81">
        <v>15.624000000000001</v>
      </c>
      <c r="N5" s="95">
        <v>15.624000000000001</v>
      </c>
      <c r="O5" s="64">
        <v>2530</v>
      </c>
      <c r="P5" s="65">
        <f>Table224578910112345678910111213141516[[#This Row],[PEMBULATAN]]*O5</f>
        <v>39528.720000000001</v>
      </c>
    </row>
    <row r="6" spans="1:16" ht="26.25" customHeight="1" x14ac:dyDescent="0.2">
      <c r="A6" s="14"/>
      <c r="B6" s="75"/>
      <c r="C6" s="73" t="s">
        <v>1529</v>
      </c>
      <c r="D6" s="78" t="s">
        <v>86</v>
      </c>
      <c r="E6" s="13">
        <v>44507</v>
      </c>
      <c r="F6" s="76" t="s">
        <v>87</v>
      </c>
      <c r="G6" s="13">
        <v>44507</v>
      </c>
      <c r="H6" s="77" t="s">
        <v>1584</v>
      </c>
      <c r="I6" s="16">
        <v>39</v>
      </c>
      <c r="J6" s="16">
        <v>39</v>
      </c>
      <c r="K6" s="16">
        <v>25</v>
      </c>
      <c r="L6" s="16">
        <v>6</v>
      </c>
      <c r="M6" s="81">
        <v>9.5062499999999996</v>
      </c>
      <c r="N6" s="95">
        <v>9.5062499999999996</v>
      </c>
      <c r="O6" s="64">
        <v>2530</v>
      </c>
      <c r="P6" s="65">
        <f>Table224578910112345678910111213141516[[#This Row],[PEMBULATAN]]*O6</f>
        <v>24050.8125</v>
      </c>
    </row>
    <row r="7" spans="1:16" ht="26.25" customHeight="1" x14ac:dyDescent="0.2">
      <c r="A7" s="14"/>
      <c r="B7" s="75"/>
      <c r="C7" s="73" t="s">
        <v>1530</v>
      </c>
      <c r="D7" s="78" t="s">
        <v>86</v>
      </c>
      <c r="E7" s="13">
        <v>44507</v>
      </c>
      <c r="F7" s="76" t="s">
        <v>87</v>
      </c>
      <c r="G7" s="13">
        <v>44507</v>
      </c>
      <c r="H7" s="77" t="s">
        <v>1584</v>
      </c>
      <c r="I7" s="16">
        <v>56</v>
      </c>
      <c r="J7" s="16">
        <v>29</v>
      </c>
      <c r="K7" s="16">
        <v>20</v>
      </c>
      <c r="L7" s="16">
        <v>4</v>
      </c>
      <c r="M7" s="81">
        <v>8.1199999999999992</v>
      </c>
      <c r="N7" s="95">
        <v>8.1199999999999992</v>
      </c>
      <c r="O7" s="64">
        <v>2530</v>
      </c>
      <c r="P7" s="65">
        <f>Table224578910112345678910111213141516[[#This Row],[PEMBULATAN]]*O7</f>
        <v>20543.599999999999</v>
      </c>
    </row>
    <row r="8" spans="1:16" ht="26.25" customHeight="1" x14ac:dyDescent="0.2">
      <c r="A8" s="14"/>
      <c r="B8" s="75"/>
      <c r="C8" s="73" t="s">
        <v>1531</v>
      </c>
      <c r="D8" s="78" t="s">
        <v>86</v>
      </c>
      <c r="E8" s="13">
        <v>44507</v>
      </c>
      <c r="F8" s="76" t="s">
        <v>87</v>
      </c>
      <c r="G8" s="13">
        <v>44507</v>
      </c>
      <c r="H8" s="77" t="s">
        <v>1584</v>
      </c>
      <c r="I8" s="16">
        <v>65</v>
      </c>
      <c r="J8" s="16">
        <v>38</v>
      </c>
      <c r="K8" s="16">
        <v>14</v>
      </c>
      <c r="L8" s="16">
        <v>8</v>
      </c>
      <c r="M8" s="81">
        <v>8.6449999999999996</v>
      </c>
      <c r="N8" s="95">
        <v>8.6449999999999996</v>
      </c>
      <c r="O8" s="64">
        <v>2530</v>
      </c>
      <c r="P8" s="65">
        <f>Table224578910112345678910111213141516[[#This Row],[PEMBULATAN]]*O8</f>
        <v>21871.85</v>
      </c>
    </row>
    <row r="9" spans="1:16" ht="26.25" customHeight="1" x14ac:dyDescent="0.2">
      <c r="A9" s="14"/>
      <c r="B9" s="75"/>
      <c r="C9" s="73" t="s">
        <v>1532</v>
      </c>
      <c r="D9" s="78" t="s">
        <v>86</v>
      </c>
      <c r="E9" s="13">
        <v>44507</v>
      </c>
      <c r="F9" s="76" t="s">
        <v>87</v>
      </c>
      <c r="G9" s="13">
        <v>44507</v>
      </c>
      <c r="H9" s="77" t="s">
        <v>1584</v>
      </c>
      <c r="I9" s="16">
        <v>89</v>
      </c>
      <c r="J9" s="16">
        <v>37</v>
      </c>
      <c r="K9" s="16">
        <v>18</v>
      </c>
      <c r="L9" s="16">
        <v>4</v>
      </c>
      <c r="M9" s="81">
        <v>14.8185</v>
      </c>
      <c r="N9" s="95">
        <v>14.8185</v>
      </c>
      <c r="O9" s="64">
        <v>2530</v>
      </c>
      <c r="P9" s="65">
        <f>Table224578910112345678910111213141516[[#This Row],[PEMBULATAN]]*O9</f>
        <v>37490.805</v>
      </c>
    </row>
    <row r="10" spans="1:16" ht="26.25" customHeight="1" x14ac:dyDescent="0.2">
      <c r="A10" s="14"/>
      <c r="B10" s="75"/>
      <c r="C10" s="73" t="s">
        <v>1533</v>
      </c>
      <c r="D10" s="78" t="s">
        <v>86</v>
      </c>
      <c r="E10" s="13">
        <v>44507</v>
      </c>
      <c r="F10" s="76" t="s">
        <v>87</v>
      </c>
      <c r="G10" s="13">
        <v>44507</v>
      </c>
      <c r="H10" s="77" t="s">
        <v>1584</v>
      </c>
      <c r="I10" s="16">
        <v>89</v>
      </c>
      <c r="J10" s="16">
        <v>14</v>
      </c>
      <c r="K10" s="16">
        <v>14</v>
      </c>
      <c r="L10" s="16">
        <v>8</v>
      </c>
      <c r="M10" s="81">
        <v>4.3609999999999998</v>
      </c>
      <c r="N10" s="95">
        <v>8</v>
      </c>
      <c r="O10" s="64">
        <v>2530</v>
      </c>
      <c r="P10" s="65">
        <f>Table224578910112345678910111213141516[[#This Row],[PEMBULATAN]]*O10</f>
        <v>20240</v>
      </c>
    </row>
    <row r="11" spans="1:16" ht="26.25" customHeight="1" x14ac:dyDescent="0.2">
      <c r="A11" s="14"/>
      <c r="B11" s="75"/>
      <c r="C11" s="73" t="s">
        <v>1534</v>
      </c>
      <c r="D11" s="78" t="s">
        <v>86</v>
      </c>
      <c r="E11" s="13">
        <v>44507</v>
      </c>
      <c r="F11" s="76" t="s">
        <v>87</v>
      </c>
      <c r="G11" s="13">
        <v>44507</v>
      </c>
      <c r="H11" s="77" t="s">
        <v>1584</v>
      </c>
      <c r="I11" s="16">
        <v>88</v>
      </c>
      <c r="J11" s="16">
        <v>20</v>
      </c>
      <c r="K11" s="16">
        <v>31</v>
      </c>
      <c r="L11" s="16">
        <v>4</v>
      </c>
      <c r="M11" s="81">
        <v>13.64</v>
      </c>
      <c r="N11" s="95">
        <v>13.64</v>
      </c>
      <c r="O11" s="64">
        <v>2530</v>
      </c>
      <c r="P11" s="65">
        <f>Table224578910112345678910111213141516[[#This Row],[PEMBULATAN]]*O11</f>
        <v>34509.200000000004</v>
      </c>
    </row>
    <row r="12" spans="1:16" ht="26.25" customHeight="1" x14ac:dyDescent="0.2">
      <c r="A12" s="14"/>
      <c r="B12" s="75"/>
      <c r="C12" s="73" t="s">
        <v>1535</v>
      </c>
      <c r="D12" s="78" t="s">
        <v>86</v>
      </c>
      <c r="E12" s="13">
        <v>44507</v>
      </c>
      <c r="F12" s="76" t="s">
        <v>87</v>
      </c>
      <c r="G12" s="13">
        <v>44507</v>
      </c>
      <c r="H12" s="77" t="s">
        <v>1584</v>
      </c>
      <c r="I12" s="16">
        <v>130</v>
      </c>
      <c r="J12" s="16">
        <v>4</v>
      </c>
      <c r="K12" s="16">
        <v>4</v>
      </c>
      <c r="L12" s="16">
        <v>1</v>
      </c>
      <c r="M12" s="81">
        <v>0.52</v>
      </c>
      <c r="N12" s="95">
        <v>1</v>
      </c>
      <c r="O12" s="64">
        <v>2530</v>
      </c>
      <c r="P12" s="65">
        <f>Table224578910112345678910111213141516[[#This Row],[PEMBULATAN]]*O12</f>
        <v>2530</v>
      </c>
    </row>
    <row r="13" spans="1:16" ht="26.25" customHeight="1" x14ac:dyDescent="0.2">
      <c r="A13" s="14"/>
      <c r="B13" s="75"/>
      <c r="C13" s="73" t="s">
        <v>1536</v>
      </c>
      <c r="D13" s="78" t="s">
        <v>86</v>
      </c>
      <c r="E13" s="13">
        <v>44507</v>
      </c>
      <c r="F13" s="76" t="s">
        <v>87</v>
      </c>
      <c r="G13" s="13">
        <v>44507</v>
      </c>
      <c r="H13" s="77" t="s">
        <v>1584</v>
      </c>
      <c r="I13" s="16">
        <v>150</v>
      </c>
      <c r="J13" s="16">
        <v>10</v>
      </c>
      <c r="K13" s="16">
        <v>8</v>
      </c>
      <c r="L13" s="16">
        <v>1</v>
      </c>
      <c r="M13" s="81">
        <v>3</v>
      </c>
      <c r="N13" s="95">
        <v>3</v>
      </c>
      <c r="O13" s="64">
        <v>2530</v>
      </c>
      <c r="P13" s="65">
        <f>Table224578910112345678910111213141516[[#This Row],[PEMBULATAN]]*O13</f>
        <v>7590</v>
      </c>
    </row>
    <row r="14" spans="1:16" ht="26.25" customHeight="1" x14ac:dyDescent="0.2">
      <c r="A14" s="14"/>
      <c r="B14" s="75"/>
      <c r="C14" s="73" t="s">
        <v>1537</v>
      </c>
      <c r="D14" s="78" t="s">
        <v>86</v>
      </c>
      <c r="E14" s="13">
        <v>44507</v>
      </c>
      <c r="F14" s="76" t="s">
        <v>87</v>
      </c>
      <c r="G14" s="13">
        <v>44507</v>
      </c>
      <c r="H14" s="77" t="s">
        <v>1584</v>
      </c>
      <c r="I14" s="16">
        <v>56</v>
      </c>
      <c r="J14" s="16">
        <v>20</v>
      </c>
      <c r="K14" s="16">
        <v>20</v>
      </c>
      <c r="L14" s="16">
        <v>3</v>
      </c>
      <c r="M14" s="81">
        <v>5.6</v>
      </c>
      <c r="N14" s="95">
        <v>5.6</v>
      </c>
      <c r="O14" s="64">
        <v>2530</v>
      </c>
      <c r="P14" s="65">
        <f>Table224578910112345678910111213141516[[#This Row],[PEMBULATAN]]*O14</f>
        <v>14168</v>
      </c>
    </row>
    <row r="15" spans="1:16" ht="26.25" customHeight="1" x14ac:dyDescent="0.2">
      <c r="A15" s="14"/>
      <c r="B15" s="75"/>
      <c r="C15" s="73" t="s">
        <v>1538</v>
      </c>
      <c r="D15" s="78" t="s">
        <v>86</v>
      </c>
      <c r="E15" s="13">
        <v>44507</v>
      </c>
      <c r="F15" s="76" t="s">
        <v>87</v>
      </c>
      <c r="G15" s="13">
        <v>44507</v>
      </c>
      <c r="H15" s="77" t="s">
        <v>1584</v>
      </c>
      <c r="I15" s="16">
        <v>99</v>
      </c>
      <c r="J15" s="16">
        <v>56</v>
      </c>
      <c r="K15" s="16">
        <v>25</v>
      </c>
      <c r="L15" s="16">
        <v>15</v>
      </c>
      <c r="M15" s="81">
        <v>34.65</v>
      </c>
      <c r="N15" s="95">
        <v>34.65</v>
      </c>
      <c r="O15" s="64">
        <v>2530</v>
      </c>
      <c r="P15" s="65">
        <f>Table224578910112345678910111213141516[[#This Row],[PEMBULATAN]]*O15</f>
        <v>87664.5</v>
      </c>
    </row>
    <row r="16" spans="1:16" ht="26.25" customHeight="1" x14ac:dyDescent="0.2">
      <c r="A16" s="14"/>
      <c r="B16" s="75"/>
      <c r="C16" s="73" t="s">
        <v>1539</v>
      </c>
      <c r="D16" s="78" t="s">
        <v>86</v>
      </c>
      <c r="E16" s="13">
        <v>44507</v>
      </c>
      <c r="F16" s="76" t="s">
        <v>87</v>
      </c>
      <c r="G16" s="13">
        <v>44507</v>
      </c>
      <c r="H16" s="77" t="s">
        <v>1584</v>
      </c>
      <c r="I16" s="16">
        <v>68</v>
      </c>
      <c r="J16" s="16">
        <v>65</v>
      </c>
      <c r="K16" s="16">
        <v>24</v>
      </c>
      <c r="L16" s="16">
        <v>4</v>
      </c>
      <c r="M16" s="81">
        <v>26.52</v>
      </c>
      <c r="N16" s="95">
        <v>26.52</v>
      </c>
      <c r="O16" s="64">
        <v>2530</v>
      </c>
      <c r="P16" s="65">
        <f>Table224578910112345678910111213141516[[#This Row],[PEMBULATAN]]*O16</f>
        <v>67095.600000000006</v>
      </c>
    </row>
    <row r="17" spans="1:16" ht="26.25" customHeight="1" x14ac:dyDescent="0.2">
      <c r="A17" s="14"/>
      <c r="B17" s="75"/>
      <c r="C17" s="73" t="s">
        <v>1540</v>
      </c>
      <c r="D17" s="78" t="s">
        <v>86</v>
      </c>
      <c r="E17" s="13">
        <v>44507</v>
      </c>
      <c r="F17" s="76" t="s">
        <v>87</v>
      </c>
      <c r="G17" s="13">
        <v>44507</v>
      </c>
      <c r="H17" s="77" t="s">
        <v>1584</v>
      </c>
      <c r="I17" s="16">
        <v>75</v>
      </c>
      <c r="J17" s="16">
        <v>70</v>
      </c>
      <c r="K17" s="16">
        <v>24</v>
      </c>
      <c r="L17" s="16">
        <v>12</v>
      </c>
      <c r="M17" s="81">
        <v>31.5</v>
      </c>
      <c r="N17" s="95">
        <v>31.5</v>
      </c>
      <c r="O17" s="64">
        <v>2530</v>
      </c>
      <c r="P17" s="65">
        <f>Table224578910112345678910111213141516[[#This Row],[PEMBULATAN]]*O17</f>
        <v>79695</v>
      </c>
    </row>
    <row r="18" spans="1:16" ht="26.25" customHeight="1" x14ac:dyDescent="0.2">
      <c r="A18" s="14"/>
      <c r="B18" s="75"/>
      <c r="C18" s="73" t="s">
        <v>1541</v>
      </c>
      <c r="D18" s="78" t="s">
        <v>86</v>
      </c>
      <c r="E18" s="13">
        <v>44507</v>
      </c>
      <c r="F18" s="76" t="s">
        <v>87</v>
      </c>
      <c r="G18" s="13">
        <v>44507</v>
      </c>
      <c r="H18" s="77" t="s">
        <v>1584</v>
      </c>
      <c r="I18" s="16">
        <v>96</v>
      </c>
      <c r="J18" s="16">
        <v>58</v>
      </c>
      <c r="K18" s="16">
        <v>27</v>
      </c>
      <c r="L18" s="16">
        <v>16</v>
      </c>
      <c r="M18" s="81">
        <v>37.584000000000003</v>
      </c>
      <c r="N18" s="95">
        <v>37.584000000000003</v>
      </c>
      <c r="O18" s="64">
        <v>2530</v>
      </c>
      <c r="P18" s="65">
        <f>Table224578910112345678910111213141516[[#This Row],[PEMBULATAN]]*O18</f>
        <v>95087.52</v>
      </c>
    </row>
    <row r="19" spans="1:16" ht="26.25" customHeight="1" x14ac:dyDescent="0.2">
      <c r="A19" s="14"/>
      <c r="B19" s="75"/>
      <c r="C19" s="73" t="s">
        <v>1542</v>
      </c>
      <c r="D19" s="78" t="s">
        <v>86</v>
      </c>
      <c r="E19" s="13">
        <v>44507</v>
      </c>
      <c r="F19" s="76" t="s">
        <v>87</v>
      </c>
      <c r="G19" s="13">
        <v>44507</v>
      </c>
      <c r="H19" s="77" t="s">
        <v>1584</v>
      </c>
      <c r="I19" s="16">
        <v>77</v>
      </c>
      <c r="J19" s="16">
        <v>60</v>
      </c>
      <c r="K19" s="16">
        <v>28</v>
      </c>
      <c r="L19" s="16">
        <v>11</v>
      </c>
      <c r="M19" s="81">
        <v>32.340000000000003</v>
      </c>
      <c r="N19" s="95">
        <v>33</v>
      </c>
      <c r="O19" s="64">
        <v>2530</v>
      </c>
      <c r="P19" s="65">
        <f>Table224578910112345678910111213141516[[#This Row],[PEMBULATAN]]*O19</f>
        <v>83490</v>
      </c>
    </row>
    <row r="20" spans="1:16" ht="26.25" customHeight="1" x14ac:dyDescent="0.2">
      <c r="A20" s="14"/>
      <c r="B20" s="75"/>
      <c r="C20" s="73" t="s">
        <v>1543</v>
      </c>
      <c r="D20" s="78" t="s">
        <v>86</v>
      </c>
      <c r="E20" s="13">
        <v>44507</v>
      </c>
      <c r="F20" s="76" t="s">
        <v>87</v>
      </c>
      <c r="G20" s="13">
        <v>44507</v>
      </c>
      <c r="H20" s="77" t="s">
        <v>1584</v>
      </c>
      <c r="I20" s="16">
        <v>96</v>
      </c>
      <c r="J20" s="16">
        <v>64</v>
      </c>
      <c r="K20" s="16">
        <v>25</v>
      </c>
      <c r="L20" s="16">
        <v>13</v>
      </c>
      <c r="M20" s="81">
        <v>38.4</v>
      </c>
      <c r="N20" s="95">
        <v>39</v>
      </c>
      <c r="O20" s="64">
        <v>2530</v>
      </c>
      <c r="P20" s="65">
        <f>Table224578910112345678910111213141516[[#This Row],[PEMBULATAN]]*O20</f>
        <v>98670</v>
      </c>
    </row>
    <row r="21" spans="1:16" ht="26.25" customHeight="1" x14ac:dyDescent="0.2">
      <c r="A21" s="14"/>
      <c r="B21" s="75"/>
      <c r="C21" s="73" t="s">
        <v>1544</v>
      </c>
      <c r="D21" s="78" t="s">
        <v>86</v>
      </c>
      <c r="E21" s="13">
        <v>44507</v>
      </c>
      <c r="F21" s="76" t="s">
        <v>87</v>
      </c>
      <c r="G21" s="13">
        <v>44507</v>
      </c>
      <c r="H21" s="77" t="s">
        <v>1584</v>
      </c>
      <c r="I21" s="16">
        <v>92</v>
      </c>
      <c r="J21" s="16">
        <v>67</v>
      </c>
      <c r="K21" s="16">
        <v>30</v>
      </c>
      <c r="L21" s="16">
        <v>13</v>
      </c>
      <c r="M21" s="81">
        <v>46.23</v>
      </c>
      <c r="N21" s="95">
        <v>46.23</v>
      </c>
      <c r="O21" s="64">
        <v>2530</v>
      </c>
      <c r="P21" s="65">
        <f>Table224578910112345678910111213141516[[#This Row],[PEMBULATAN]]*O21</f>
        <v>116961.9</v>
      </c>
    </row>
    <row r="22" spans="1:16" ht="26.25" customHeight="1" x14ac:dyDescent="0.2">
      <c r="A22" s="14"/>
      <c r="B22" s="75"/>
      <c r="C22" s="73" t="s">
        <v>1545</v>
      </c>
      <c r="D22" s="78" t="s">
        <v>86</v>
      </c>
      <c r="E22" s="13">
        <v>44507</v>
      </c>
      <c r="F22" s="76" t="s">
        <v>87</v>
      </c>
      <c r="G22" s="13">
        <v>44507</v>
      </c>
      <c r="H22" s="77" t="s">
        <v>1584</v>
      </c>
      <c r="I22" s="16">
        <v>66</v>
      </c>
      <c r="J22" s="16">
        <v>69</v>
      </c>
      <c r="K22" s="16">
        <v>17</v>
      </c>
      <c r="L22" s="16">
        <v>8</v>
      </c>
      <c r="M22" s="81">
        <v>19.354500000000002</v>
      </c>
      <c r="N22" s="95">
        <v>20</v>
      </c>
      <c r="O22" s="64">
        <v>2530</v>
      </c>
      <c r="P22" s="65">
        <f>Table224578910112345678910111213141516[[#This Row],[PEMBULATAN]]*O22</f>
        <v>50600</v>
      </c>
    </row>
    <row r="23" spans="1:16" ht="26.25" customHeight="1" x14ac:dyDescent="0.2">
      <c r="A23" s="14"/>
      <c r="B23" s="75"/>
      <c r="C23" s="73" t="s">
        <v>1546</v>
      </c>
      <c r="D23" s="78" t="s">
        <v>86</v>
      </c>
      <c r="E23" s="13">
        <v>44507</v>
      </c>
      <c r="F23" s="76" t="s">
        <v>87</v>
      </c>
      <c r="G23" s="13">
        <v>44507</v>
      </c>
      <c r="H23" s="77" t="s">
        <v>1584</v>
      </c>
      <c r="I23" s="16">
        <v>80</v>
      </c>
      <c r="J23" s="16">
        <v>67</v>
      </c>
      <c r="K23" s="16">
        <v>22</v>
      </c>
      <c r="L23" s="16">
        <v>15</v>
      </c>
      <c r="M23" s="81">
        <v>29.48</v>
      </c>
      <c r="N23" s="95">
        <v>30</v>
      </c>
      <c r="O23" s="64">
        <v>2530</v>
      </c>
      <c r="P23" s="65">
        <f>Table224578910112345678910111213141516[[#This Row],[PEMBULATAN]]*O23</f>
        <v>75900</v>
      </c>
    </row>
    <row r="24" spans="1:16" ht="26.25" customHeight="1" x14ac:dyDescent="0.2">
      <c r="A24" s="14"/>
      <c r="B24" s="75"/>
      <c r="C24" s="73" t="s">
        <v>1547</v>
      </c>
      <c r="D24" s="78" t="s">
        <v>86</v>
      </c>
      <c r="E24" s="13">
        <v>44507</v>
      </c>
      <c r="F24" s="76" t="s">
        <v>87</v>
      </c>
      <c r="G24" s="13">
        <v>44507</v>
      </c>
      <c r="H24" s="77" t="s">
        <v>1584</v>
      </c>
      <c r="I24" s="16">
        <v>100</v>
      </c>
      <c r="J24" s="16">
        <v>68</v>
      </c>
      <c r="K24" s="16">
        <v>30</v>
      </c>
      <c r="L24" s="16">
        <v>15</v>
      </c>
      <c r="M24" s="81">
        <v>51</v>
      </c>
      <c r="N24" s="95">
        <v>51</v>
      </c>
      <c r="O24" s="64">
        <v>2530</v>
      </c>
      <c r="P24" s="65">
        <f>Table224578910112345678910111213141516[[#This Row],[PEMBULATAN]]*O24</f>
        <v>129030</v>
      </c>
    </row>
    <row r="25" spans="1:16" ht="26.25" customHeight="1" x14ac:dyDescent="0.2">
      <c r="A25" s="14"/>
      <c r="B25" s="75"/>
      <c r="C25" s="73" t="s">
        <v>1548</v>
      </c>
      <c r="D25" s="78" t="s">
        <v>86</v>
      </c>
      <c r="E25" s="13">
        <v>44507</v>
      </c>
      <c r="F25" s="76" t="s">
        <v>87</v>
      </c>
      <c r="G25" s="13">
        <v>44507</v>
      </c>
      <c r="H25" s="77" t="s">
        <v>1584</v>
      </c>
      <c r="I25" s="16">
        <v>60</v>
      </c>
      <c r="J25" s="16">
        <v>35</v>
      </c>
      <c r="K25" s="16">
        <v>16</v>
      </c>
      <c r="L25" s="16">
        <v>3</v>
      </c>
      <c r="M25" s="81">
        <v>8.4</v>
      </c>
      <c r="N25" s="95">
        <v>9</v>
      </c>
      <c r="O25" s="64">
        <v>2530</v>
      </c>
      <c r="P25" s="65">
        <f>Table224578910112345678910111213141516[[#This Row],[PEMBULATAN]]*O25</f>
        <v>22770</v>
      </c>
    </row>
    <row r="26" spans="1:16" ht="26.25" customHeight="1" x14ac:dyDescent="0.2">
      <c r="A26" s="14"/>
      <c r="B26" s="75"/>
      <c r="C26" s="73" t="s">
        <v>1549</v>
      </c>
      <c r="D26" s="78" t="s">
        <v>86</v>
      </c>
      <c r="E26" s="13">
        <v>44507</v>
      </c>
      <c r="F26" s="76" t="s">
        <v>87</v>
      </c>
      <c r="G26" s="13">
        <v>44507</v>
      </c>
      <c r="H26" s="77" t="s">
        <v>1584</v>
      </c>
      <c r="I26" s="16">
        <v>105</v>
      </c>
      <c r="J26" s="16">
        <v>50</v>
      </c>
      <c r="K26" s="16">
        <v>40</v>
      </c>
      <c r="L26" s="16">
        <v>12</v>
      </c>
      <c r="M26" s="81">
        <v>52.5</v>
      </c>
      <c r="N26" s="95">
        <v>52.5</v>
      </c>
      <c r="O26" s="64">
        <v>2530</v>
      </c>
      <c r="P26" s="65">
        <f>Table224578910112345678910111213141516[[#This Row],[PEMBULATAN]]*O26</f>
        <v>132825</v>
      </c>
    </row>
    <row r="27" spans="1:16" ht="26.25" customHeight="1" x14ac:dyDescent="0.2">
      <c r="A27" s="14"/>
      <c r="B27" s="75"/>
      <c r="C27" s="73" t="s">
        <v>1550</v>
      </c>
      <c r="D27" s="78" t="s">
        <v>86</v>
      </c>
      <c r="E27" s="13">
        <v>44507</v>
      </c>
      <c r="F27" s="76" t="s">
        <v>87</v>
      </c>
      <c r="G27" s="13">
        <v>44507</v>
      </c>
      <c r="H27" s="77" t="s">
        <v>1584</v>
      </c>
      <c r="I27" s="16">
        <v>78</v>
      </c>
      <c r="J27" s="16">
        <v>60</v>
      </c>
      <c r="K27" s="16">
        <v>35</v>
      </c>
      <c r="L27" s="16">
        <v>11</v>
      </c>
      <c r="M27" s="81">
        <v>40.950000000000003</v>
      </c>
      <c r="N27" s="95">
        <v>40.950000000000003</v>
      </c>
      <c r="O27" s="64">
        <v>2530</v>
      </c>
      <c r="P27" s="65">
        <f>Table224578910112345678910111213141516[[#This Row],[PEMBULATAN]]*O27</f>
        <v>103603.5</v>
      </c>
    </row>
    <row r="28" spans="1:16" ht="26.25" customHeight="1" x14ac:dyDescent="0.2">
      <c r="A28" s="14"/>
      <c r="B28" s="75"/>
      <c r="C28" s="73" t="s">
        <v>1551</v>
      </c>
      <c r="D28" s="78" t="s">
        <v>86</v>
      </c>
      <c r="E28" s="13">
        <v>44507</v>
      </c>
      <c r="F28" s="76" t="s">
        <v>87</v>
      </c>
      <c r="G28" s="13">
        <v>44507</v>
      </c>
      <c r="H28" s="77" t="s">
        <v>1584</v>
      </c>
      <c r="I28" s="16">
        <v>70</v>
      </c>
      <c r="J28" s="16">
        <v>56</v>
      </c>
      <c r="K28" s="16">
        <v>24</v>
      </c>
      <c r="L28" s="16">
        <v>9</v>
      </c>
      <c r="M28" s="81">
        <v>23.52</v>
      </c>
      <c r="N28" s="95">
        <v>23.52</v>
      </c>
      <c r="O28" s="64">
        <v>2530</v>
      </c>
      <c r="P28" s="65">
        <f>Table224578910112345678910111213141516[[#This Row],[PEMBULATAN]]*O28</f>
        <v>59505.599999999999</v>
      </c>
    </row>
    <row r="29" spans="1:16" ht="26.25" customHeight="1" x14ac:dyDescent="0.2">
      <c r="A29" s="14"/>
      <c r="B29" s="75"/>
      <c r="C29" s="73" t="s">
        <v>1552</v>
      </c>
      <c r="D29" s="78" t="s">
        <v>86</v>
      </c>
      <c r="E29" s="13">
        <v>44507</v>
      </c>
      <c r="F29" s="76" t="s">
        <v>87</v>
      </c>
      <c r="G29" s="13">
        <v>44507</v>
      </c>
      <c r="H29" s="77" t="s">
        <v>1584</v>
      </c>
      <c r="I29" s="16">
        <v>80</v>
      </c>
      <c r="J29" s="16">
        <v>60</v>
      </c>
      <c r="K29" s="16">
        <v>30</v>
      </c>
      <c r="L29" s="16">
        <v>13</v>
      </c>
      <c r="M29" s="81">
        <v>36</v>
      </c>
      <c r="N29" s="95">
        <v>36</v>
      </c>
      <c r="O29" s="64">
        <v>2530</v>
      </c>
      <c r="P29" s="65">
        <f>Table224578910112345678910111213141516[[#This Row],[PEMBULATAN]]*O29</f>
        <v>91080</v>
      </c>
    </row>
    <row r="30" spans="1:16" ht="26.25" customHeight="1" x14ac:dyDescent="0.2">
      <c r="A30" s="14"/>
      <c r="B30" s="75"/>
      <c r="C30" s="73" t="s">
        <v>1553</v>
      </c>
      <c r="D30" s="78" t="s">
        <v>86</v>
      </c>
      <c r="E30" s="13">
        <v>44507</v>
      </c>
      <c r="F30" s="76" t="s">
        <v>87</v>
      </c>
      <c r="G30" s="13">
        <v>44507</v>
      </c>
      <c r="H30" s="77" t="s">
        <v>1584</v>
      </c>
      <c r="I30" s="16">
        <v>60</v>
      </c>
      <c r="J30" s="16">
        <v>57</v>
      </c>
      <c r="K30" s="16">
        <v>23</v>
      </c>
      <c r="L30" s="16">
        <v>4</v>
      </c>
      <c r="M30" s="81">
        <v>19.664999999999999</v>
      </c>
      <c r="N30" s="95">
        <v>19.664999999999999</v>
      </c>
      <c r="O30" s="64">
        <v>2530</v>
      </c>
      <c r="P30" s="65">
        <f>Table224578910112345678910111213141516[[#This Row],[PEMBULATAN]]*O30</f>
        <v>49752.45</v>
      </c>
    </row>
    <row r="31" spans="1:16" ht="26.25" customHeight="1" x14ac:dyDescent="0.2">
      <c r="A31" s="14"/>
      <c r="B31" s="75"/>
      <c r="C31" s="73" t="s">
        <v>1554</v>
      </c>
      <c r="D31" s="78" t="s">
        <v>86</v>
      </c>
      <c r="E31" s="13">
        <v>44507</v>
      </c>
      <c r="F31" s="76" t="s">
        <v>87</v>
      </c>
      <c r="G31" s="13">
        <v>44507</v>
      </c>
      <c r="H31" s="77" t="s">
        <v>1584</v>
      </c>
      <c r="I31" s="16">
        <v>98</v>
      </c>
      <c r="J31" s="16">
        <v>67</v>
      </c>
      <c r="K31" s="16">
        <v>24</v>
      </c>
      <c r="L31" s="16">
        <v>9</v>
      </c>
      <c r="M31" s="81">
        <v>39.396000000000001</v>
      </c>
      <c r="N31" s="95">
        <v>40</v>
      </c>
      <c r="O31" s="64">
        <v>2530</v>
      </c>
      <c r="P31" s="65">
        <f>Table224578910112345678910111213141516[[#This Row],[PEMBULATAN]]*O31</f>
        <v>101200</v>
      </c>
    </row>
    <row r="32" spans="1:16" ht="26.25" customHeight="1" x14ac:dyDescent="0.2">
      <c r="A32" s="14"/>
      <c r="B32" s="75"/>
      <c r="C32" s="73" t="s">
        <v>1555</v>
      </c>
      <c r="D32" s="78" t="s">
        <v>86</v>
      </c>
      <c r="E32" s="13">
        <v>44507</v>
      </c>
      <c r="F32" s="76" t="s">
        <v>87</v>
      </c>
      <c r="G32" s="13">
        <v>44507</v>
      </c>
      <c r="H32" s="77" t="s">
        <v>1584</v>
      </c>
      <c r="I32" s="16">
        <v>95</v>
      </c>
      <c r="J32" s="16">
        <v>53</v>
      </c>
      <c r="K32" s="16">
        <v>28</v>
      </c>
      <c r="L32" s="16">
        <v>21</v>
      </c>
      <c r="M32" s="81">
        <v>35.244999999999997</v>
      </c>
      <c r="N32" s="95">
        <v>35.244999999999997</v>
      </c>
      <c r="O32" s="64">
        <v>2530</v>
      </c>
      <c r="P32" s="65">
        <f>Table224578910112345678910111213141516[[#This Row],[PEMBULATAN]]*O32</f>
        <v>89169.849999999991</v>
      </c>
    </row>
    <row r="33" spans="1:16" ht="26.25" customHeight="1" x14ac:dyDescent="0.2">
      <c r="A33" s="14"/>
      <c r="B33" s="75"/>
      <c r="C33" s="73" t="s">
        <v>1556</v>
      </c>
      <c r="D33" s="78" t="s">
        <v>86</v>
      </c>
      <c r="E33" s="13">
        <v>44507</v>
      </c>
      <c r="F33" s="76" t="s">
        <v>87</v>
      </c>
      <c r="G33" s="13">
        <v>44507</v>
      </c>
      <c r="H33" s="77" t="s">
        <v>1584</v>
      </c>
      <c r="I33" s="16">
        <v>56</v>
      </c>
      <c r="J33" s="16">
        <v>46</v>
      </c>
      <c r="K33" s="16">
        <v>15</v>
      </c>
      <c r="L33" s="16">
        <v>4</v>
      </c>
      <c r="M33" s="81">
        <v>9.66</v>
      </c>
      <c r="N33" s="95">
        <v>9.66</v>
      </c>
      <c r="O33" s="64">
        <v>2530</v>
      </c>
      <c r="P33" s="65">
        <f>Table224578910112345678910111213141516[[#This Row],[PEMBULATAN]]*O33</f>
        <v>24439.8</v>
      </c>
    </row>
    <row r="34" spans="1:16" ht="26.25" customHeight="1" x14ac:dyDescent="0.2">
      <c r="A34" s="14"/>
      <c r="B34" s="75"/>
      <c r="C34" s="73" t="s">
        <v>1557</v>
      </c>
      <c r="D34" s="78" t="s">
        <v>86</v>
      </c>
      <c r="E34" s="13">
        <v>44507</v>
      </c>
      <c r="F34" s="76" t="s">
        <v>87</v>
      </c>
      <c r="G34" s="13">
        <v>44507</v>
      </c>
      <c r="H34" s="77" t="s">
        <v>1584</v>
      </c>
      <c r="I34" s="16">
        <v>69</v>
      </c>
      <c r="J34" s="16">
        <v>87</v>
      </c>
      <c r="K34" s="16">
        <v>17</v>
      </c>
      <c r="L34" s="16">
        <v>8</v>
      </c>
      <c r="M34" s="81">
        <v>25.51275</v>
      </c>
      <c r="N34" s="95">
        <v>25.51275</v>
      </c>
      <c r="O34" s="64">
        <v>2530</v>
      </c>
      <c r="P34" s="65">
        <f>Table224578910112345678910111213141516[[#This Row],[PEMBULATAN]]*O34</f>
        <v>64547.2575</v>
      </c>
    </row>
    <row r="35" spans="1:16" ht="26.25" customHeight="1" x14ac:dyDescent="0.2">
      <c r="A35" s="14"/>
      <c r="B35" s="75"/>
      <c r="C35" s="73" t="s">
        <v>1558</v>
      </c>
      <c r="D35" s="78" t="s">
        <v>86</v>
      </c>
      <c r="E35" s="13">
        <v>44507</v>
      </c>
      <c r="F35" s="76" t="s">
        <v>87</v>
      </c>
      <c r="G35" s="13">
        <v>44507</v>
      </c>
      <c r="H35" s="77" t="s">
        <v>1584</v>
      </c>
      <c r="I35" s="16">
        <v>85</v>
      </c>
      <c r="J35" s="16">
        <v>62</v>
      </c>
      <c r="K35" s="16">
        <v>38</v>
      </c>
      <c r="L35" s="16">
        <v>12</v>
      </c>
      <c r="M35" s="81">
        <v>50.064999999999998</v>
      </c>
      <c r="N35" s="95">
        <v>50.064999999999998</v>
      </c>
      <c r="O35" s="64">
        <v>2530</v>
      </c>
      <c r="P35" s="65">
        <f>Table224578910112345678910111213141516[[#This Row],[PEMBULATAN]]*O35</f>
        <v>126664.45</v>
      </c>
    </row>
    <row r="36" spans="1:16" ht="26.25" customHeight="1" x14ac:dyDescent="0.2">
      <c r="A36" s="14"/>
      <c r="B36" s="75"/>
      <c r="C36" s="73" t="s">
        <v>1559</v>
      </c>
      <c r="D36" s="78" t="s">
        <v>86</v>
      </c>
      <c r="E36" s="13">
        <v>44507</v>
      </c>
      <c r="F36" s="76" t="s">
        <v>87</v>
      </c>
      <c r="G36" s="13">
        <v>44507</v>
      </c>
      <c r="H36" s="77" t="s">
        <v>1584</v>
      </c>
      <c r="I36" s="16">
        <v>80</v>
      </c>
      <c r="J36" s="16">
        <v>48</v>
      </c>
      <c r="K36" s="16">
        <v>27</v>
      </c>
      <c r="L36" s="16">
        <v>9</v>
      </c>
      <c r="M36" s="81">
        <v>25.92</v>
      </c>
      <c r="N36" s="95">
        <v>25.92</v>
      </c>
      <c r="O36" s="64">
        <v>2530</v>
      </c>
      <c r="P36" s="65">
        <f>Table224578910112345678910111213141516[[#This Row],[PEMBULATAN]]*O36</f>
        <v>65577.600000000006</v>
      </c>
    </row>
    <row r="37" spans="1:16" ht="26.25" customHeight="1" x14ac:dyDescent="0.2">
      <c r="A37" s="14"/>
      <c r="B37" s="75"/>
      <c r="C37" s="73" t="s">
        <v>1560</v>
      </c>
      <c r="D37" s="78" t="s">
        <v>86</v>
      </c>
      <c r="E37" s="13">
        <v>44507</v>
      </c>
      <c r="F37" s="76" t="s">
        <v>87</v>
      </c>
      <c r="G37" s="13">
        <v>44507</v>
      </c>
      <c r="H37" s="77" t="s">
        <v>1584</v>
      </c>
      <c r="I37" s="16">
        <v>86</v>
      </c>
      <c r="J37" s="16">
        <v>55</v>
      </c>
      <c r="K37" s="16">
        <v>34</v>
      </c>
      <c r="L37" s="16">
        <v>4</v>
      </c>
      <c r="M37" s="81">
        <v>40.204999999999998</v>
      </c>
      <c r="N37" s="95">
        <v>40.204999999999998</v>
      </c>
      <c r="O37" s="64">
        <v>2530</v>
      </c>
      <c r="P37" s="65">
        <f>Table224578910112345678910111213141516[[#This Row],[PEMBULATAN]]*O37</f>
        <v>101718.65</v>
      </c>
    </row>
    <row r="38" spans="1:16" ht="26.25" customHeight="1" x14ac:dyDescent="0.2">
      <c r="A38" s="14"/>
      <c r="B38" s="75"/>
      <c r="C38" s="73" t="s">
        <v>1561</v>
      </c>
      <c r="D38" s="78" t="s">
        <v>86</v>
      </c>
      <c r="E38" s="13">
        <v>44507</v>
      </c>
      <c r="F38" s="76" t="s">
        <v>87</v>
      </c>
      <c r="G38" s="13">
        <v>44507</v>
      </c>
      <c r="H38" s="77" t="s">
        <v>1584</v>
      </c>
      <c r="I38" s="16">
        <v>97</v>
      </c>
      <c r="J38" s="16">
        <v>64</v>
      </c>
      <c r="K38" s="16">
        <v>28</v>
      </c>
      <c r="L38" s="16">
        <v>17</v>
      </c>
      <c r="M38" s="81">
        <v>43.456000000000003</v>
      </c>
      <c r="N38" s="95">
        <v>44</v>
      </c>
      <c r="O38" s="64">
        <v>2530</v>
      </c>
      <c r="P38" s="65">
        <f>Table224578910112345678910111213141516[[#This Row],[PEMBULATAN]]*O38</f>
        <v>111320</v>
      </c>
    </row>
    <row r="39" spans="1:16" ht="26.25" customHeight="1" x14ac:dyDescent="0.2">
      <c r="A39" s="14"/>
      <c r="B39" s="75"/>
      <c r="C39" s="73" t="s">
        <v>1562</v>
      </c>
      <c r="D39" s="78" t="s">
        <v>86</v>
      </c>
      <c r="E39" s="13">
        <v>44507</v>
      </c>
      <c r="F39" s="76" t="s">
        <v>87</v>
      </c>
      <c r="G39" s="13">
        <v>44507</v>
      </c>
      <c r="H39" s="77" t="s">
        <v>1584</v>
      </c>
      <c r="I39" s="16">
        <v>62</v>
      </c>
      <c r="J39" s="16">
        <v>52</v>
      </c>
      <c r="K39" s="16">
        <v>20</v>
      </c>
      <c r="L39" s="16">
        <v>3</v>
      </c>
      <c r="M39" s="81">
        <v>16.12</v>
      </c>
      <c r="N39" s="95">
        <v>16.12</v>
      </c>
      <c r="O39" s="64">
        <v>2530</v>
      </c>
      <c r="P39" s="65">
        <f>Table224578910112345678910111213141516[[#This Row],[PEMBULATAN]]*O39</f>
        <v>40783.600000000006</v>
      </c>
    </row>
    <row r="40" spans="1:16" ht="26.25" customHeight="1" x14ac:dyDescent="0.2">
      <c r="A40" s="14"/>
      <c r="B40" s="75"/>
      <c r="C40" s="73" t="s">
        <v>1563</v>
      </c>
      <c r="D40" s="78" t="s">
        <v>86</v>
      </c>
      <c r="E40" s="13">
        <v>44507</v>
      </c>
      <c r="F40" s="76" t="s">
        <v>87</v>
      </c>
      <c r="G40" s="13">
        <v>44507</v>
      </c>
      <c r="H40" s="77" t="s">
        <v>1584</v>
      </c>
      <c r="I40" s="16">
        <v>50</v>
      </c>
      <c r="J40" s="16">
        <v>42</v>
      </c>
      <c r="K40" s="16">
        <v>23</v>
      </c>
      <c r="L40" s="16">
        <v>5</v>
      </c>
      <c r="M40" s="81">
        <v>12.074999999999999</v>
      </c>
      <c r="N40" s="95">
        <v>12.074999999999999</v>
      </c>
      <c r="O40" s="64">
        <v>2530</v>
      </c>
      <c r="P40" s="65">
        <f>Table224578910112345678910111213141516[[#This Row],[PEMBULATAN]]*O40</f>
        <v>30549.75</v>
      </c>
    </row>
    <row r="41" spans="1:16" ht="26.25" customHeight="1" x14ac:dyDescent="0.2">
      <c r="A41" s="14"/>
      <c r="B41" s="75"/>
      <c r="C41" s="73" t="s">
        <v>1564</v>
      </c>
      <c r="D41" s="78" t="s">
        <v>86</v>
      </c>
      <c r="E41" s="13">
        <v>44507</v>
      </c>
      <c r="F41" s="76" t="s">
        <v>87</v>
      </c>
      <c r="G41" s="13">
        <v>44507</v>
      </c>
      <c r="H41" s="77" t="s">
        <v>1584</v>
      </c>
      <c r="I41" s="16">
        <v>65</v>
      </c>
      <c r="J41" s="16">
        <v>71</v>
      </c>
      <c r="K41" s="16">
        <v>16</v>
      </c>
      <c r="L41" s="16">
        <v>5</v>
      </c>
      <c r="M41" s="81">
        <v>18.46</v>
      </c>
      <c r="N41" s="95">
        <v>19</v>
      </c>
      <c r="O41" s="64">
        <v>2530</v>
      </c>
      <c r="P41" s="65">
        <f>Table224578910112345678910111213141516[[#This Row],[PEMBULATAN]]*O41</f>
        <v>48070</v>
      </c>
    </row>
    <row r="42" spans="1:16" ht="26.25" customHeight="1" x14ac:dyDescent="0.2">
      <c r="A42" s="14"/>
      <c r="B42" s="75"/>
      <c r="C42" s="73" t="s">
        <v>1565</v>
      </c>
      <c r="D42" s="78" t="s">
        <v>86</v>
      </c>
      <c r="E42" s="13">
        <v>44507</v>
      </c>
      <c r="F42" s="76" t="s">
        <v>87</v>
      </c>
      <c r="G42" s="13">
        <v>44507</v>
      </c>
      <c r="H42" s="77" t="s">
        <v>1584</v>
      </c>
      <c r="I42" s="16">
        <v>80</v>
      </c>
      <c r="J42" s="16">
        <v>61</v>
      </c>
      <c r="K42" s="16">
        <v>20</v>
      </c>
      <c r="L42" s="16">
        <v>5</v>
      </c>
      <c r="M42" s="81">
        <v>24.4</v>
      </c>
      <c r="N42" s="95">
        <v>25</v>
      </c>
      <c r="O42" s="64">
        <v>2530</v>
      </c>
      <c r="P42" s="65">
        <f>Table224578910112345678910111213141516[[#This Row],[PEMBULATAN]]*O42</f>
        <v>63250</v>
      </c>
    </row>
    <row r="43" spans="1:16" ht="26.25" customHeight="1" x14ac:dyDescent="0.2">
      <c r="A43" s="14"/>
      <c r="B43" s="75"/>
      <c r="C43" s="73" t="s">
        <v>1566</v>
      </c>
      <c r="D43" s="78" t="s">
        <v>86</v>
      </c>
      <c r="E43" s="13">
        <v>44507</v>
      </c>
      <c r="F43" s="76" t="s">
        <v>87</v>
      </c>
      <c r="G43" s="13">
        <v>44507</v>
      </c>
      <c r="H43" s="77" t="s">
        <v>1584</v>
      </c>
      <c r="I43" s="16">
        <v>51</v>
      </c>
      <c r="J43" s="16">
        <v>40</v>
      </c>
      <c r="K43" s="16">
        <v>15</v>
      </c>
      <c r="L43" s="16">
        <v>2</v>
      </c>
      <c r="M43" s="81">
        <v>7.65</v>
      </c>
      <c r="N43" s="95">
        <v>7.65</v>
      </c>
      <c r="O43" s="64">
        <v>2530</v>
      </c>
      <c r="P43" s="65">
        <f>Table224578910112345678910111213141516[[#This Row],[PEMBULATAN]]*O43</f>
        <v>19354.5</v>
      </c>
    </row>
    <row r="44" spans="1:16" ht="26.25" customHeight="1" x14ac:dyDescent="0.2">
      <c r="A44" s="14"/>
      <c r="B44" s="75"/>
      <c r="C44" s="73" t="s">
        <v>1567</v>
      </c>
      <c r="D44" s="78" t="s">
        <v>86</v>
      </c>
      <c r="E44" s="13">
        <v>44507</v>
      </c>
      <c r="F44" s="76" t="s">
        <v>87</v>
      </c>
      <c r="G44" s="13">
        <v>44507</v>
      </c>
      <c r="H44" s="77" t="s">
        <v>1584</v>
      </c>
      <c r="I44" s="16">
        <v>90</v>
      </c>
      <c r="J44" s="16">
        <v>64</v>
      </c>
      <c r="K44" s="16">
        <v>24</v>
      </c>
      <c r="L44" s="16">
        <v>8</v>
      </c>
      <c r="M44" s="81">
        <v>34.56</v>
      </c>
      <c r="N44" s="95">
        <v>34.56</v>
      </c>
      <c r="O44" s="64">
        <v>2530</v>
      </c>
      <c r="P44" s="65">
        <f>Table224578910112345678910111213141516[[#This Row],[PEMBULATAN]]*O44</f>
        <v>87436.800000000003</v>
      </c>
    </row>
    <row r="45" spans="1:16" ht="26.25" customHeight="1" x14ac:dyDescent="0.2">
      <c r="A45" s="14"/>
      <c r="B45" s="75"/>
      <c r="C45" s="73" t="s">
        <v>1568</v>
      </c>
      <c r="D45" s="78" t="s">
        <v>86</v>
      </c>
      <c r="E45" s="13">
        <v>44507</v>
      </c>
      <c r="F45" s="76" t="s">
        <v>87</v>
      </c>
      <c r="G45" s="13">
        <v>44507</v>
      </c>
      <c r="H45" s="77" t="s">
        <v>1584</v>
      </c>
      <c r="I45" s="16">
        <v>34</v>
      </c>
      <c r="J45" s="16">
        <v>28</v>
      </c>
      <c r="K45" s="16">
        <v>176</v>
      </c>
      <c r="L45" s="16">
        <v>1</v>
      </c>
      <c r="M45" s="81">
        <v>41.887999999999998</v>
      </c>
      <c r="N45" s="95">
        <v>41.887999999999998</v>
      </c>
      <c r="O45" s="64">
        <v>2530</v>
      </c>
      <c r="P45" s="65">
        <f>Table224578910112345678910111213141516[[#This Row],[PEMBULATAN]]*O45</f>
        <v>105976.64</v>
      </c>
    </row>
    <row r="46" spans="1:16" ht="26.25" customHeight="1" x14ac:dyDescent="0.2">
      <c r="A46" s="14"/>
      <c r="B46" s="75"/>
      <c r="C46" s="73" t="s">
        <v>1569</v>
      </c>
      <c r="D46" s="78" t="s">
        <v>86</v>
      </c>
      <c r="E46" s="13">
        <v>44507</v>
      </c>
      <c r="F46" s="76" t="s">
        <v>87</v>
      </c>
      <c r="G46" s="13">
        <v>44507</v>
      </c>
      <c r="H46" s="77" t="s">
        <v>1584</v>
      </c>
      <c r="I46" s="16">
        <v>34</v>
      </c>
      <c r="J46" s="16">
        <v>30</v>
      </c>
      <c r="K46" s="16">
        <v>11</v>
      </c>
      <c r="L46" s="16">
        <v>1</v>
      </c>
      <c r="M46" s="81">
        <v>2.8050000000000002</v>
      </c>
      <c r="N46" s="95">
        <v>2.8050000000000002</v>
      </c>
      <c r="O46" s="64">
        <v>2530</v>
      </c>
      <c r="P46" s="65">
        <f>Table224578910112345678910111213141516[[#This Row],[PEMBULATAN]]*O46</f>
        <v>7096.6500000000005</v>
      </c>
    </row>
    <row r="47" spans="1:16" ht="26.25" customHeight="1" x14ac:dyDescent="0.2">
      <c r="A47" s="14"/>
      <c r="B47" s="75"/>
      <c r="C47" s="73" t="s">
        <v>1570</v>
      </c>
      <c r="D47" s="78" t="s">
        <v>86</v>
      </c>
      <c r="E47" s="13">
        <v>44507</v>
      </c>
      <c r="F47" s="76" t="s">
        <v>87</v>
      </c>
      <c r="G47" s="13">
        <v>44507</v>
      </c>
      <c r="H47" s="77" t="s">
        <v>1584</v>
      </c>
      <c r="I47" s="16">
        <v>40</v>
      </c>
      <c r="J47" s="16">
        <v>22</v>
      </c>
      <c r="K47" s="16">
        <v>11</v>
      </c>
      <c r="L47" s="16">
        <v>7</v>
      </c>
      <c r="M47" s="81">
        <v>2.42</v>
      </c>
      <c r="N47" s="95">
        <v>7</v>
      </c>
      <c r="O47" s="64">
        <v>2530</v>
      </c>
      <c r="P47" s="65">
        <f>Table224578910112345678910111213141516[[#This Row],[PEMBULATAN]]*O47</f>
        <v>17710</v>
      </c>
    </row>
    <row r="48" spans="1:16" ht="26.25" customHeight="1" x14ac:dyDescent="0.2">
      <c r="A48" s="14"/>
      <c r="B48" s="75"/>
      <c r="C48" s="73" t="s">
        <v>1571</v>
      </c>
      <c r="D48" s="78" t="s">
        <v>86</v>
      </c>
      <c r="E48" s="13">
        <v>44507</v>
      </c>
      <c r="F48" s="76" t="s">
        <v>87</v>
      </c>
      <c r="G48" s="13">
        <v>44507</v>
      </c>
      <c r="H48" s="77" t="s">
        <v>1584</v>
      </c>
      <c r="I48" s="16">
        <v>50</v>
      </c>
      <c r="J48" s="16">
        <v>38</v>
      </c>
      <c r="K48" s="16">
        <v>25</v>
      </c>
      <c r="L48" s="16">
        <v>2</v>
      </c>
      <c r="M48" s="81">
        <v>11.875</v>
      </c>
      <c r="N48" s="95">
        <v>11.875</v>
      </c>
      <c r="O48" s="64">
        <v>2530</v>
      </c>
      <c r="P48" s="65">
        <f>Table224578910112345678910111213141516[[#This Row],[PEMBULATAN]]*O48</f>
        <v>30043.75</v>
      </c>
    </row>
    <row r="49" spans="1:16" ht="26.25" customHeight="1" x14ac:dyDescent="0.2">
      <c r="A49" s="14"/>
      <c r="B49" s="75"/>
      <c r="C49" s="73" t="s">
        <v>1572</v>
      </c>
      <c r="D49" s="78" t="s">
        <v>86</v>
      </c>
      <c r="E49" s="13">
        <v>44507</v>
      </c>
      <c r="F49" s="76" t="s">
        <v>87</v>
      </c>
      <c r="G49" s="13">
        <v>44507</v>
      </c>
      <c r="H49" s="77" t="s">
        <v>1584</v>
      </c>
      <c r="I49" s="16">
        <v>53</v>
      </c>
      <c r="J49" s="16">
        <v>59</v>
      </c>
      <c r="K49" s="16">
        <v>17</v>
      </c>
      <c r="L49" s="16">
        <v>2</v>
      </c>
      <c r="M49" s="81">
        <v>13.28975</v>
      </c>
      <c r="N49" s="95">
        <v>13.28975</v>
      </c>
      <c r="O49" s="64">
        <v>2530</v>
      </c>
      <c r="P49" s="65">
        <f>Table224578910112345678910111213141516[[#This Row],[PEMBULATAN]]*O49</f>
        <v>33623.067499999997</v>
      </c>
    </row>
    <row r="50" spans="1:16" ht="26.25" customHeight="1" x14ac:dyDescent="0.2">
      <c r="A50" s="14"/>
      <c r="B50" s="75"/>
      <c r="C50" s="73" t="s">
        <v>1573</v>
      </c>
      <c r="D50" s="78" t="s">
        <v>86</v>
      </c>
      <c r="E50" s="13">
        <v>44507</v>
      </c>
      <c r="F50" s="76" t="s">
        <v>87</v>
      </c>
      <c r="G50" s="13">
        <v>44507</v>
      </c>
      <c r="H50" s="77" t="s">
        <v>1584</v>
      </c>
      <c r="I50" s="16">
        <v>86</v>
      </c>
      <c r="J50" s="16">
        <v>65</v>
      </c>
      <c r="K50" s="16">
        <v>30</v>
      </c>
      <c r="L50" s="16">
        <v>5</v>
      </c>
      <c r="M50" s="81">
        <v>41.924999999999997</v>
      </c>
      <c r="N50" s="95">
        <v>41.924999999999997</v>
      </c>
      <c r="O50" s="64">
        <v>2530</v>
      </c>
      <c r="P50" s="65">
        <f>Table224578910112345678910111213141516[[#This Row],[PEMBULATAN]]*O50</f>
        <v>106070.25</v>
      </c>
    </row>
    <row r="51" spans="1:16" ht="26.25" customHeight="1" x14ac:dyDescent="0.2">
      <c r="A51" s="14"/>
      <c r="B51" s="75"/>
      <c r="C51" s="73" t="s">
        <v>1574</v>
      </c>
      <c r="D51" s="78" t="s">
        <v>86</v>
      </c>
      <c r="E51" s="13">
        <v>44507</v>
      </c>
      <c r="F51" s="76" t="s">
        <v>87</v>
      </c>
      <c r="G51" s="13">
        <v>44507</v>
      </c>
      <c r="H51" s="77" t="s">
        <v>1584</v>
      </c>
      <c r="I51" s="16">
        <v>73</v>
      </c>
      <c r="J51" s="16">
        <v>40</v>
      </c>
      <c r="K51" s="16">
        <v>20</v>
      </c>
      <c r="L51" s="16">
        <v>12</v>
      </c>
      <c r="M51" s="81">
        <v>14.6</v>
      </c>
      <c r="N51" s="95">
        <v>14.6</v>
      </c>
      <c r="O51" s="64">
        <v>2530</v>
      </c>
      <c r="P51" s="65">
        <f>Table224578910112345678910111213141516[[#This Row],[PEMBULATAN]]*O51</f>
        <v>36938</v>
      </c>
    </row>
    <row r="52" spans="1:16" ht="26.25" customHeight="1" x14ac:dyDescent="0.2">
      <c r="A52" s="14"/>
      <c r="B52" s="75"/>
      <c r="C52" s="73" t="s">
        <v>1575</v>
      </c>
      <c r="D52" s="78" t="s">
        <v>86</v>
      </c>
      <c r="E52" s="13">
        <v>44507</v>
      </c>
      <c r="F52" s="76" t="s">
        <v>87</v>
      </c>
      <c r="G52" s="13">
        <v>44507</v>
      </c>
      <c r="H52" s="77" t="s">
        <v>1584</v>
      </c>
      <c r="I52" s="16">
        <v>52</v>
      </c>
      <c r="J52" s="16">
        <v>40</v>
      </c>
      <c r="K52" s="16">
        <v>28</v>
      </c>
      <c r="L52" s="16">
        <v>3</v>
      </c>
      <c r="M52" s="81">
        <v>14.56</v>
      </c>
      <c r="N52" s="95">
        <v>14.56</v>
      </c>
      <c r="O52" s="64">
        <v>2530</v>
      </c>
      <c r="P52" s="65">
        <f>Table224578910112345678910111213141516[[#This Row],[PEMBULATAN]]*O52</f>
        <v>36836.800000000003</v>
      </c>
    </row>
    <row r="53" spans="1:16" ht="26.25" customHeight="1" x14ac:dyDescent="0.2">
      <c r="A53" s="14"/>
      <c r="B53" s="75"/>
      <c r="C53" s="73" t="s">
        <v>1576</v>
      </c>
      <c r="D53" s="78" t="s">
        <v>86</v>
      </c>
      <c r="E53" s="13">
        <v>44507</v>
      </c>
      <c r="F53" s="76" t="s">
        <v>87</v>
      </c>
      <c r="G53" s="13">
        <v>44507</v>
      </c>
      <c r="H53" s="77" t="s">
        <v>1584</v>
      </c>
      <c r="I53" s="16">
        <v>65</v>
      </c>
      <c r="J53" s="16">
        <v>61</v>
      </c>
      <c r="K53" s="16">
        <v>28</v>
      </c>
      <c r="L53" s="16">
        <v>4</v>
      </c>
      <c r="M53" s="81">
        <v>27.754999999999999</v>
      </c>
      <c r="N53" s="95">
        <v>27.754999999999999</v>
      </c>
      <c r="O53" s="64">
        <v>2530</v>
      </c>
      <c r="P53" s="65">
        <f>Table224578910112345678910111213141516[[#This Row],[PEMBULATAN]]*O53</f>
        <v>70220.149999999994</v>
      </c>
    </row>
    <row r="54" spans="1:16" ht="26.25" customHeight="1" x14ac:dyDescent="0.2">
      <c r="A54" s="14"/>
      <c r="B54" s="75"/>
      <c r="C54" s="73" t="s">
        <v>1577</v>
      </c>
      <c r="D54" s="78" t="s">
        <v>86</v>
      </c>
      <c r="E54" s="13">
        <v>44507</v>
      </c>
      <c r="F54" s="76" t="s">
        <v>87</v>
      </c>
      <c r="G54" s="13">
        <v>44507</v>
      </c>
      <c r="H54" s="77" t="s">
        <v>1584</v>
      </c>
      <c r="I54" s="16">
        <v>90</v>
      </c>
      <c r="J54" s="16">
        <v>70</v>
      </c>
      <c r="K54" s="16">
        <v>27</v>
      </c>
      <c r="L54" s="16">
        <v>4</v>
      </c>
      <c r="M54" s="81">
        <v>42.524999999999999</v>
      </c>
      <c r="N54" s="95">
        <v>42.524999999999999</v>
      </c>
      <c r="O54" s="64">
        <v>2530</v>
      </c>
      <c r="P54" s="65">
        <f>Table224578910112345678910111213141516[[#This Row],[PEMBULATAN]]*O54</f>
        <v>107588.25</v>
      </c>
    </row>
    <row r="55" spans="1:16" ht="26.25" customHeight="1" x14ac:dyDescent="0.2">
      <c r="A55" s="14"/>
      <c r="B55" s="75"/>
      <c r="C55" s="73" t="s">
        <v>1578</v>
      </c>
      <c r="D55" s="78" t="s">
        <v>86</v>
      </c>
      <c r="E55" s="13">
        <v>44507</v>
      </c>
      <c r="F55" s="76" t="s">
        <v>87</v>
      </c>
      <c r="G55" s="13">
        <v>44507</v>
      </c>
      <c r="H55" s="77" t="s">
        <v>1584</v>
      </c>
      <c r="I55" s="16">
        <v>40</v>
      </c>
      <c r="J55" s="16">
        <v>29</v>
      </c>
      <c r="K55" s="16">
        <v>29</v>
      </c>
      <c r="L55" s="16">
        <v>1</v>
      </c>
      <c r="M55" s="81">
        <v>8.41</v>
      </c>
      <c r="N55" s="95">
        <v>9</v>
      </c>
      <c r="O55" s="64">
        <v>2530</v>
      </c>
      <c r="P55" s="65">
        <f>Table224578910112345678910111213141516[[#This Row],[PEMBULATAN]]*O55</f>
        <v>22770</v>
      </c>
    </row>
    <row r="56" spans="1:16" ht="26.25" customHeight="1" x14ac:dyDescent="0.2">
      <c r="A56" s="14"/>
      <c r="B56" s="124"/>
      <c r="C56" s="73" t="s">
        <v>1579</v>
      </c>
      <c r="D56" s="78" t="s">
        <v>86</v>
      </c>
      <c r="E56" s="13">
        <v>44507</v>
      </c>
      <c r="F56" s="76" t="s">
        <v>87</v>
      </c>
      <c r="G56" s="13">
        <v>44507</v>
      </c>
      <c r="H56" s="77" t="s">
        <v>1584</v>
      </c>
      <c r="I56" s="16">
        <v>58</v>
      </c>
      <c r="J56" s="16">
        <v>35</v>
      </c>
      <c r="K56" s="16">
        <v>28</v>
      </c>
      <c r="L56" s="16">
        <v>6</v>
      </c>
      <c r="M56" s="81">
        <v>14.21</v>
      </c>
      <c r="N56" s="95">
        <v>14.21</v>
      </c>
      <c r="O56" s="64">
        <v>2530</v>
      </c>
      <c r="P56" s="65">
        <f>Table224578910112345678910111213141516[[#This Row],[PEMBULATAN]]*O56</f>
        <v>35951.300000000003</v>
      </c>
    </row>
    <row r="57" spans="1:16" ht="26.25" customHeight="1" x14ac:dyDescent="0.2">
      <c r="A57" s="14"/>
      <c r="B57" s="124" t="s">
        <v>1580</v>
      </c>
      <c r="C57" s="73" t="s">
        <v>1581</v>
      </c>
      <c r="D57" s="78" t="s">
        <v>86</v>
      </c>
      <c r="E57" s="13">
        <v>44507</v>
      </c>
      <c r="F57" s="76" t="s">
        <v>87</v>
      </c>
      <c r="G57" s="13">
        <v>44507</v>
      </c>
      <c r="H57" s="77" t="s">
        <v>1584</v>
      </c>
      <c r="I57" s="16">
        <v>77</v>
      </c>
      <c r="J57" s="16">
        <v>56</v>
      </c>
      <c r="K57" s="16">
        <v>33</v>
      </c>
      <c r="L57" s="16">
        <v>15</v>
      </c>
      <c r="M57" s="81">
        <v>35.573999999999998</v>
      </c>
      <c r="N57" s="95">
        <v>35.573999999999998</v>
      </c>
      <c r="O57" s="64">
        <v>2530</v>
      </c>
      <c r="P57" s="65">
        <f>Table224578910112345678910111213141516[[#This Row],[PEMBULATAN]]*O57</f>
        <v>90002.22</v>
      </c>
    </row>
    <row r="58" spans="1:16" ht="26.25" customHeight="1" x14ac:dyDescent="0.2">
      <c r="A58" s="14"/>
      <c r="B58" s="75" t="s">
        <v>1582</v>
      </c>
      <c r="C58" s="73" t="s">
        <v>1583</v>
      </c>
      <c r="D58" s="78" t="s">
        <v>86</v>
      </c>
      <c r="E58" s="13">
        <v>44507</v>
      </c>
      <c r="F58" s="76" t="s">
        <v>87</v>
      </c>
      <c r="G58" s="13">
        <v>44507</v>
      </c>
      <c r="H58" s="77" t="s">
        <v>1584</v>
      </c>
      <c r="I58" s="16">
        <v>27</v>
      </c>
      <c r="J58" s="16">
        <v>34</v>
      </c>
      <c r="K58" s="16">
        <v>17</v>
      </c>
      <c r="L58" s="16">
        <v>3</v>
      </c>
      <c r="M58" s="81">
        <v>3.9015</v>
      </c>
      <c r="N58" s="95">
        <v>3.9015</v>
      </c>
      <c r="O58" s="64">
        <v>2530</v>
      </c>
      <c r="P58" s="65">
        <f>Table224578910112345678910111213141516[[#This Row],[PEMBULATAN]]*O58</f>
        <v>9870.7950000000001</v>
      </c>
    </row>
    <row r="59" spans="1:16" ht="22.5" customHeight="1" x14ac:dyDescent="0.2">
      <c r="A59" s="143" t="s">
        <v>30</v>
      </c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5"/>
      <c r="M59" s="79">
        <f>SUBTOTAL(109,Table224578910112345678910111213141516[KG VOLUME])</f>
        <v>1317.84025</v>
      </c>
      <c r="N59" s="68">
        <f>SUM(N3:N58)</f>
        <v>1333.0577499999999</v>
      </c>
      <c r="O59" s="146">
        <f>SUM(P3:P58)</f>
        <v>3372636.1074999999</v>
      </c>
      <c r="P59" s="147"/>
    </row>
    <row r="60" spans="1:16" ht="18" customHeight="1" x14ac:dyDescent="0.2">
      <c r="A60" s="85"/>
      <c r="B60" s="56" t="s">
        <v>42</v>
      </c>
      <c r="C60" s="55"/>
      <c r="D60" s="57" t="s">
        <v>43</v>
      </c>
      <c r="E60" s="85"/>
      <c r="F60" s="85"/>
      <c r="G60" s="85"/>
      <c r="H60" s="85"/>
      <c r="I60" s="85"/>
      <c r="J60" s="85"/>
      <c r="K60" s="85"/>
      <c r="L60" s="85"/>
      <c r="M60" s="86"/>
      <c r="N60" s="87" t="s">
        <v>51</v>
      </c>
      <c r="O60" s="88"/>
      <c r="P60" s="88">
        <f>O59*10%</f>
        <v>337263.61074999999</v>
      </c>
    </row>
    <row r="61" spans="1:16" ht="18" customHeight="1" thickBot="1" x14ac:dyDescent="0.25">
      <c r="A61" s="85"/>
      <c r="B61" s="56"/>
      <c r="C61" s="55"/>
      <c r="D61" s="57"/>
      <c r="E61" s="85"/>
      <c r="F61" s="85"/>
      <c r="G61" s="85"/>
      <c r="H61" s="85"/>
      <c r="I61" s="85"/>
      <c r="J61" s="85"/>
      <c r="K61" s="85"/>
      <c r="L61" s="85"/>
      <c r="M61" s="86"/>
      <c r="N61" s="89" t="s">
        <v>52</v>
      </c>
      <c r="O61" s="90"/>
      <c r="P61" s="90">
        <f>O59-P60</f>
        <v>3035372.4967499999</v>
      </c>
    </row>
    <row r="62" spans="1:16" ht="18" customHeight="1" x14ac:dyDescent="0.2">
      <c r="A62" s="11"/>
      <c r="H62" s="63"/>
      <c r="N62" s="62" t="s">
        <v>31</v>
      </c>
      <c r="P62" s="69">
        <f>P61*1%</f>
        <v>30353.724967499998</v>
      </c>
    </row>
    <row r="63" spans="1:16" ht="18" customHeight="1" thickBot="1" x14ac:dyDescent="0.25">
      <c r="A63" s="11"/>
      <c r="H63" s="63"/>
      <c r="N63" s="62" t="s">
        <v>53</v>
      </c>
      <c r="P63" s="71">
        <f>P61*2%</f>
        <v>60707.449934999997</v>
      </c>
    </row>
    <row r="64" spans="1:16" ht="18" customHeight="1" x14ac:dyDescent="0.2">
      <c r="A64" s="11"/>
      <c r="H64" s="63"/>
      <c r="N64" s="66" t="s">
        <v>32</v>
      </c>
      <c r="O64" s="67"/>
      <c r="P64" s="70">
        <f>P61+P62-P63</f>
        <v>3005018.7717825002</v>
      </c>
    </row>
    <row r="66" spans="1:16" x14ac:dyDescent="0.2">
      <c r="A66" s="11"/>
      <c r="H66" s="63"/>
      <c r="P66" s="71"/>
    </row>
    <row r="67" spans="1:16" x14ac:dyDescent="0.2">
      <c r="A67" s="11"/>
      <c r="H67" s="63"/>
      <c r="O67" s="58"/>
      <c r="P67" s="71"/>
    </row>
    <row r="68" spans="1:16" s="3" customFormat="1" x14ac:dyDescent="0.25">
      <c r="A68" s="11"/>
      <c r="B68" s="2"/>
      <c r="C68" s="2"/>
      <c r="E68" s="12"/>
      <c r="H68" s="63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3"/>
      <c r="N69" s="15"/>
      <c r="O69" s="15"/>
      <c r="P69" s="15"/>
    </row>
    <row r="70" spans="1:16" s="3" customFormat="1" x14ac:dyDescent="0.25">
      <c r="A70" s="11"/>
      <c r="B70" s="2"/>
      <c r="C70" s="2"/>
      <c r="E70" s="12"/>
      <c r="H70" s="63"/>
      <c r="N70" s="15"/>
      <c r="O70" s="15"/>
      <c r="P70" s="15"/>
    </row>
    <row r="71" spans="1:16" s="3" customFormat="1" x14ac:dyDescent="0.25">
      <c r="A71" s="11"/>
      <c r="B71" s="2"/>
      <c r="C71" s="2"/>
      <c r="E71" s="12"/>
      <c r="H71" s="63"/>
      <c r="N71" s="15"/>
      <c r="O71" s="15"/>
      <c r="P71" s="15"/>
    </row>
    <row r="72" spans="1:16" s="3" customFormat="1" x14ac:dyDescent="0.25">
      <c r="A72" s="11"/>
      <c r="B72" s="2"/>
      <c r="C72" s="2"/>
      <c r="E72" s="12"/>
      <c r="H72" s="63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63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63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3"/>
      <c r="N75" s="15"/>
      <c r="O75" s="15"/>
      <c r="P75" s="15"/>
    </row>
    <row r="76" spans="1:16" s="3" customFormat="1" x14ac:dyDescent="0.25">
      <c r="A76" s="11"/>
      <c r="B76" s="2"/>
      <c r="C76" s="2"/>
      <c r="E76" s="12"/>
      <c r="H76" s="63"/>
      <c r="N76" s="15"/>
      <c r="O76" s="15"/>
      <c r="P76" s="15"/>
    </row>
    <row r="77" spans="1:16" s="3" customFormat="1" x14ac:dyDescent="0.25">
      <c r="A77" s="11"/>
      <c r="B77" s="2"/>
      <c r="C77" s="2"/>
      <c r="E77" s="12"/>
      <c r="H77" s="63"/>
      <c r="N77" s="15"/>
      <c r="O77" s="15"/>
      <c r="P77" s="15"/>
    </row>
    <row r="78" spans="1:16" s="3" customFormat="1" x14ac:dyDescent="0.25">
      <c r="A78" s="11"/>
      <c r="B78" s="2"/>
      <c r="C78" s="2"/>
      <c r="E78" s="12"/>
      <c r="H78" s="63"/>
      <c r="N78" s="15"/>
      <c r="O78" s="15"/>
      <c r="P78" s="15"/>
    </row>
    <row r="79" spans="1:16" s="3" customFormat="1" x14ac:dyDescent="0.25">
      <c r="A79" s="11"/>
      <c r="B79" s="2"/>
      <c r="C79" s="2"/>
      <c r="E79" s="12"/>
      <c r="H79" s="63"/>
      <c r="N79" s="15"/>
      <c r="O79" s="15"/>
      <c r="P79" s="15"/>
    </row>
  </sheetData>
  <mergeCells count="2">
    <mergeCell ref="A59:L59"/>
    <mergeCell ref="O59:P59"/>
  </mergeCells>
  <conditionalFormatting sqref="B3:B58">
    <cfRule type="duplicateValues" dxfId="332" priority="4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7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149" sqref="A3:XFD149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4" customHeight="1" x14ac:dyDescent="0.2">
      <c r="A3" s="82">
        <v>402340</v>
      </c>
      <c r="B3" s="110" t="s">
        <v>1585</v>
      </c>
      <c r="C3" s="9" t="s">
        <v>1586</v>
      </c>
      <c r="D3" s="76" t="s">
        <v>86</v>
      </c>
      <c r="E3" s="13">
        <v>44507</v>
      </c>
      <c r="F3" s="76" t="s">
        <v>87</v>
      </c>
      <c r="G3" s="13">
        <v>44507</v>
      </c>
      <c r="H3" s="10" t="s">
        <v>1584</v>
      </c>
      <c r="I3" s="1">
        <v>83</v>
      </c>
      <c r="J3" s="1">
        <v>63</v>
      </c>
      <c r="K3" s="1">
        <v>36</v>
      </c>
      <c r="L3" s="1">
        <v>6</v>
      </c>
      <c r="M3" s="80">
        <v>47.061</v>
      </c>
      <c r="N3" s="95">
        <v>47.061</v>
      </c>
      <c r="O3" s="64">
        <v>2530</v>
      </c>
      <c r="P3" s="65">
        <f>Table22457891011234567891011121314151617[[#This Row],[PEMBULATAN]]*O3</f>
        <v>119064.33</v>
      </c>
    </row>
    <row r="4" spans="1:16" ht="24" customHeight="1" x14ac:dyDescent="0.2">
      <c r="A4" s="14"/>
      <c r="B4" s="110" t="s">
        <v>1587</v>
      </c>
      <c r="C4" s="73" t="s">
        <v>1588</v>
      </c>
      <c r="D4" s="78" t="s">
        <v>86</v>
      </c>
      <c r="E4" s="13">
        <v>44507</v>
      </c>
      <c r="F4" s="76" t="s">
        <v>87</v>
      </c>
      <c r="G4" s="13">
        <v>44507</v>
      </c>
      <c r="H4" s="77" t="s">
        <v>1584</v>
      </c>
      <c r="I4" s="16">
        <v>74</v>
      </c>
      <c r="J4" s="16">
        <v>64</v>
      </c>
      <c r="K4" s="16">
        <v>22</v>
      </c>
      <c r="L4" s="16">
        <v>13</v>
      </c>
      <c r="M4" s="81">
        <v>26.047999999999998</v>
      </c>
      <c r="N4" s="95">
        <v>26.047999999999998</v>
      </c>
      <c r="O4" s="64">
        <v>2530</v>
      </c>
      <c r="P4" s="65">
        <f>Table22457891011234567891011121314151617[[#This Row],[PEMBULATAN]]*O4</f>
        <v>65901.440000000002</v>
      </c>
    </row>
    <row r="5" spans="1:16" ht="24" customHeight="1" x14ac:dyDescent="0.2">
      <c r="A5" s="14"/>
      <c r="B5" s="75" t="s">
        <v>1589</v>
      </c>
      <c r="C5" s="73" t="s">
        <v>1590</v>
      </c>
      <c r="D5" s="78" t="s">
        <v>86</v>
      </c>
      <c r="E5" s="13">
        <v>44507</v>
      </c>
      <c r="F5" s="76" t="s">
        <v>87</v>
      </c>
      <c r="G5" s="13">
        <v>44507</v>
      </c>
      <c r="H5" s="77" t="s">
        <v>1584</v>
      </c>
      <c r="I5" s="16">
        <v>53</v>
      </c>
      <c r="J5" s="16">
        <v>42</v>
      </c>
      <c r="K5" s="16">
        <v>38</v>
      </c>
      <c r="L5" s="16">
        <v>18</v>
      </c>
      <c r="M5" s="81">
        <v>21.146999999999998</v>
      </c>
      <c r="N5" s="95">
        <v>21.146999999999998</v>
      </c>
      <c r="O5" s="64">
        <v>2530</v>
      </c>
      <c r="P5" s="65">
        <f>Table22457891011234567891011121314151617[[#This Row],[PEMBULATAN]]*O5</f>
        <v>53501.909999999996</v>
      </c>
    </row>
    <row r="6" spans="1:16" ht="24" customHeight="1" x14ac:dyDescent="0.2">
      <c r="A6" s="14"/>
      <c r="B6" s="75"/>
      <c r="C6" s="73" t="s">
        <v>1591</v>
      </c>
      <c r="D6" s="78" t="s">
        <v>86</v>
      </c>
      <c r="E6" s="13">
        <v>44507</v>
      </c>
      <c r="F6" s="76" t="s">
        <v>87</v>
      </c>
      <c r="G6" s="13">
        <v>44507</v>
      </c>
      <c r="H6" s="77" t="s">
        <v>1584</v>
      </c>
      <c r="I6" s="16">
        <v>74</v>
      </c>
      <c r="J6" s="16">
        <v>48</v>
      </c>
      <c r="K6" s="16">
        <v>42</v>
      </c>
      <c r="L6" s="16">
        <v>6</v>
      </c>
      <c r="M6" s="81">
        <v>37.295999999999999</v>
      </c>
      <c r="N6" s="95">
        <v>38</v>
      </c>
      <c r="O6" s="64">
        <v>2530</v>
      </c>
      <c r="P6" s="65">
        <f>Table22457891011234567891011121314151617[[#This Row],[PEMBULATAN]]*O6</f>
        <v>96140</v>
      </c>
    </row>
    <row r="7" spans="1:16" ht="24" customHeight="1" x14ac:dyDescent="0.2">
      <c r="A7" s="14"/>
      <c r="B7" s="75"/>
      <c r="C7" s="73" t="s">
        <v>1592</v>
      </c>
      <c r="D7" s="78" t="s">
        <v>86</v>
      </c>
      <c r="E7" s="13">
        <v>44507</v>
      </c>
      <c r="F7" s="76" t="s">
        <v>87</v>
      </c>
      <c r="G7" s="13">
        <v>44507</v>
      </c>
      <c r="H7" s="77" t="s">
        <v>1584</v>
      </c>
      <c r="I7" s="16">
        <v>94</v>
      </c>
      <c r="J7" s="16">
        <v>64</v>
      </c>
      <c r="K7" s="16">
        <v>42</v>
      </c>
      <c r="L7" s="16">
        <v>19</v>
      </c>
      <c r="M7" s="81">
        <v>63.167999999999999</v>
      </c>
      <c r="N7" s="95">
        <v>63.167999999999999</v>
      </c>
      <c r="O7" s="64">
        <v>2530</v>
      </c>
      <c r="P7" s="65">
        <f>Table22457891011234567891011121314151617[[#This Row],[PEMBULATAN]]*O7</f>
        <v>159815.04000000001</v>
      </c>
    </row>
    <row r="8" spans="1:16" ht="24" customHeight="1" x14ac:dyDescent="0.2">
      <c r="A8" s="14"/>
      <c r="B8" s="75"/>
      <c r="C8" s="73" t="s">
        <v>1593</v>
      </c>
      <c r="D8" s="78" t="s">
        <v>86</v>
      </c>
      <c r="E8" s="13">
        <v>44507</v>
      </c>
      <c r="F8" s="76" t="s">
        <v>87</v>
      </c>
      <c r="G8" s="13">
        <v>44507</v>
      </c>
      <c r="H8" s="77" t="s">
        <v>1584</v>
      </c>
      <c r="I8" s="16">
        <v>102</v>
      </c>
      <c r="J8" s="16">
        <v>53</v>
      </c>
      <c r="K8" s="16">
        <v>30</v>
      </c>
      <c r="L8" s="16">
        <v>23</v>
      </c>
      <c r="M8" s="81">
        <v>40.545000000000002</v>
      </c>
      <c r="N8" s="95">
        <v>40.545000000000002</v>
      </c>
      <c r="O8" s="64">
        <v>2530</v>
      </c>
      <c r="P8" s="65">
        <f>Table22457891011234567891011121314151617[[#This Row],[PEMBULATAN]]*O8</f>
        <v>102578.85</v>
      </c>
    </row>
    <row r="9" spans="1:16" ht="24" customHeight="1" x14ac:dyDescent="0.2">
      <c r="A9" s="14"/>
      <c r="B9" s="75"/>
      <c r="C9" s="73" t="s">
        <v>1594</v>
      </c>
      <c r="D9" s="78" t="s">
        <v>86</v>
      </c>
      <c r="E9" s="13">
        <v>44507</v>
      </c>
      <c r="F9" s="76" t="s">
        <v>87</v>
      </c>
      <c r="G9" s="13">
        <v>44507</v>
      </c>
      <c r="H9" s="77" t="s">
        <v>1584</v>
      </c>
      <c r="I9" s="16">
        <v>81</v>
      </c>
      <c r="J9" s="16">
        <v>61</v>
      </c>
      <c r="K9" s="16">
        <v>30</v>
      </c>
      <c r="L9" s="16">
        <v>14</v>
      </c>
      <c r="M9" s="81">
        <v>37.057499999999997</v>
      </c>
      <c r="N9" s="95">
        <v>37.057499999999997</v>
      </c>
      <c r="O9" s="64">
        <v>2530</v>
      </c>
      <c r="P9" s="65">
        <f>Table22457891011234567891011121314151617[[#This Row],[PEMBULATAN]]*O9</f>
        <v>93755.474999999991</v>
      </c>
    </row>
    <row r="10" spans="1:16" ht="24" customHeight="1" x14ac:dyDescent="0.2">
      <c r="A10" s="14"/>
      <c r="B10" s="75"/>
      <c r="C10" s="73" t="s">
        <v>1595</v>
      </c>
      <c r="D10" s="78" t="s">
        <v>86</v>
      </c>
      <c r="E10" s="13">
        <v>44507</v>
      </c>
      <c r="F10" s="76" t="s">
        <v>87</v>
      </c>
      <c r="G10" s="13">
        <v>44507</v>
      </c>
      <c r="H10" s="77" t="s">
        <v>1584</v>
      </c>
      <c r="I10" s="16">
        <v>94</v>
      </c>
      <c r="J10" s="16">
        <v>55</v>
      </c>
      <c r="K10" s="16">
        <v>38</v>
      </c>
      <c r="L10" s="16">
        <v>21</v>
      </c>
      <c r="M10" s="81">
        <v>49.115000000000002</v>
      </c>
      <c r="N10" s="95">
        <v>49.115000000000002</v>
      </c>
      <c r="O10" s="64">
        <v>2530</v>
      </c>
      <c r="P10" s="65">
        <f>Table22457891011234567891011121314151617[[#This Row],[PEMBULATAN]]*O10</f>
        <v>124260.95000000001</v>
      </c>
    </row>
    <row r="11" spans="1:16" ht="24" customHeight="1" x14ac:dyDescent="0.2">
      <c r="A11" s="14"/>
      <c r="B11" s="75"/>
      <c r="C11" s="73" t="s">
        <v>1596</v>
      </c>
      <c r="D11" s="78" t="s">
        <v>86</v>
      </c>
      <c r="E11" s="13">
        <v>44507</v>
      </c>
      <c r="F11" s="76" t="s">
        <v>87</v>
      </c>
      <c r="G11" s="13">
        <v>44507</v>
      </c>
      <c r="H11" s="77" t="s">
        <v>1584</v>
      </c>
      <c r="I11" s="16">
        <v>81</v>
      </c>
      <c r="J11" s="16">
        <v>35</v>
      </c>
      <c r="K11" s="16">
        <v>59</v>
      </c>
      <c r="L11" s="16">
        <v>25</v>
      </c>
      <c r="M11" s="81">
        <v>41.816249999999997</v>
      </c>
      <c r="N11" s="95">
        <v>41.816249999999997</v>
      </c>
      <c r="O11" s="64">
        <v>2530</v>
      </c>
      <c r="P11" s="65">
        <f>Table22457891011234567891011121314151617[[#This Row],[PEMBULATAN]]*O11</f>
        <v>105795.11249999999</v>
      </c>
    </row>
    <row r="12" spans="1:16" ht="24" customHeight="1" x14ac:dyDescent="0.2">
      <c r="A12" s="14"/>
      <c r="B12" s="75"/>
      <c r="C12" s="73" t="s">
        <v>1597</v>
      </c>
      <c r="D12" s="78" t="s">
        <v>86</v>
      </c>
      <c r="E12" s="13">
        <v>44507</v>
      </c>
      <c r="F12" s="76" t="s">
        <v>87</v>
      </c>
      <c r="G12" s="13">
        <v>44507</v>
      </c>
      <c r="H12" s="77" t="s">
        <v>1584</v>
      </c>
      <c r="I12" s="16">
        <v>86</v>
      </c>
      <c r="J12" s="16">
        <v>52</v>
      </c>
      <c r="K12" s="16">
        <v>34</v>
      </c>
      <c r="L12" s="16">
        <v>19</v>
      </c>
      <c r="M12" s="81">
        <v>38.012</v>
      </c>
      <c r="N12" s="95">
        <v>38.012</v>
      </c>
      <c r="O12" s="64">
        <v>2530</v>
      </c>
      <c r="P12" s="65">
        <f>Table22457891011234567891011121314151617[[#This Row],[PEMBULATAN]]*O12</f>
        <v>96170.36</v>
      </c>
    </row>
    <row r="13" spans="1:16" ht="24" customHeight="1" x14ac:dyDescent="0.2">
      <c r="A13" s="14"/>
      <c r="B13" s="75"/>
      <c r="C13" s="73" t="s">
        <v>1598</v>
      </c>
      <c r="D13" s="78" t="s">
        <v>86</v>
      </c>
      <c r="E13" s="13">
        <v>44507</v>
      </c>
      <c r="F13" s="76" t="s">
        <v>87</v>
      </c>
      <c r="G13" s="13">
        <v>44507</v>
      </c>
      <c r="H13" s="77" t="s">
        <v>1584</v>
      </c>
      <c r="I13" s="16">
        <v>141</v>
      </c>
      <c r="J13" s="16">
        <v>67</v>
      </c>
      <c r="K13" s="16">
        <v>26</v>
      </c>
      <c r="L13" s="16">
        <v>37</v>
      </c>
      <c r="M13" s="81">
        <v>61.405500000000004</v>
      </c>
      <c r="N13" s="95">
        <v>62</v>
      </c>
      <c r="O13" s="64">
        <v>2530</v>
      </c>
      <c r="P13" s="65">
        <f>Table22457891011234567891011121314151617[[#This Row],[PEMBULATAN]]*O13</f>
        <v>156860</v>
      </c>
    </row>
    <row r="14" spans="1:16" ht="24" customHeight="1" x14ac:dyDescent="0.2">
      <c r="A14" s="14"/>
      <c r="B14" s="75"/>
      <c r="C14" s="73" t="s">
        <v>1599</v>
      </c>
      <c r="D14" s="78" t="s">
        <v>86</v>
      </c>
      <c r="E14" s="13">
        <v>44507</v>
      </c>
      <c r="F14" s="76" t="s">
        <v>87</v>
      </c>
      <c r="G14" s="13">
        <v>44507</v>
      </c>
      <c r="H14" s="77" t="s">
        <v>1584</v>
      </c>
      <c r="I14" s="16">
        <v>80</v>
      </c>
      <c r="J14" s="16">
        <v>52</v>
      </c>
      <c r="K14" s="16">
        <v>36</v>
      </c>
      <c r="L14" s="16">
        <v>25</v>
      </c>
      <c r="M14" s="81">
        <v>37.44</v>
      </c>
      <c r="N14" s="95">
        <v>38</v>
      </c>
      <c r="O14" s="64">
        <v>2530</v>
      </c>
      <c r="P14" s="65">
        <f>Table22457891011234567891011121314151617[[#This Row],[PEMBULATAN]]*O14</f>
        <v>96140</v>
      </c>
    </row>
    <row r="15" spans="1:16" ht="24" customHeight="1" x14ac:dyDescent="0.2">
      <c r="A15" s="14"/>
      <c r="B15" s="75"/>
      <c r="C15" s="73" t="s">
        <v>1600</v>
      </c>
      <c r="D15" s="78" t="s">
        <v>86</v>
      </c>
      <c r="E15" s="13">
        <v>44507</v>
      </c>
      <c r="F15" s="76" t="s">
        <v>87</v>
      </c>
      <c r="G15" s="13">
        <v>44507</v>
      </c>
      <c r="H15" s="77" t="s">
        <v>1584</v>
      </c>
      <c r="I15" s="16">
        <v>143</v>
      </c>
      <c r="J15" s="16">
        <v>42</v>
      </c>
      <c r="K15" s="16">
        <v>18</v>
      </c>
      <c r="L15" s="16">
        <v>8</v>
      </c>
      <c r="M15" s="81">
        <v>27.027000000000001</v>
      </c>
      <c r="N15" s="95">
        <v>27.027000000000001</v>
      </c>
      <c r="O15" s="64">
        <v>2530</v>
      </c>
      <c r="P15" s="65">
        <f>Table22457891011234567891011121314151617[[#This Row],[PEMBULATAN]]*O15</f>
        <v>68378.31</v>
      </c>
    </row>
    <row r="16" spans="1:16" ht="24" customHeight="1" x14ac:dyDescent="0.2">
      <c r="A16" s="14"/>
      <c r="B16" s="75"/>
      <c r="C16" s="73" t="s">
        <v>1601</v>
      </c>
      <c r="D16" s="78" t="s">
        <v>86</v>
      </c>
      <c r="E16" s="13">
        <v>44507</v>
      </c>
      <c r="F16" s="76" t="s">
        <v>87</v>
      </c>
      <c r="G16" s="13">
        <v>44507</v>
      </c>
      <c r="H16" s="77" t="s">
        <v>1584</v>
      </c>
      <c r="I16" s="16">
        <v>45</v>
      </c>
      <c r="J16" s="16">
        <v>51</v>
      </c>
      <c r="K16" s="16">
        <v>20</v>
      </c>
      <c r="L16" s="16">
        <v>12</v>
      </c>
      <c r="M16" s="81">
        <v>11.475</v>
      </c>
      <c r="N16" s="95">
        <v>12</v>
      </c>
      <c r="O16" s="64">
        <v>2530</v>
      </c>
      <c r="P16" s="65">
        <f>Table22457891011234567891011121314151617[[#This Row],[PEMBULATAN]]*O16</f>
        <v>30360</v>
      </c>
    </row>
    <row r="17" spans="1:16" ht="24" customHeight="1" x14ac:dyDescent="0.2">
      <c r="A17" s="14"/>
      <c r="B17" s="75"/>
      <c r="C17" s="73" t="s">
        <v>1602</v>
      </c>
      <c r="D17" s="78" t="s">
        <v>86</v>
      </c>
      <c r="E17" s="13">
        <v>44507</v>
      </c>
      <c r="F17" s="76" t="s">
        <v>87</v>
      </c>
      <c r="G17" s="13">
        <v>44507</v>
      </c>
      <c r="H17" s="77" t="s">
        <v>1584</v>
      </c>
      <c r="I17" s="16">
        <v>42</v>
      </c>
      <c r="J17" s="16">
        <v>26</v>
      </c>
      <c r="K17" s="16">
        <v>27</v>
      </c>
      <c r="L17" s="16">
        <v>6</v>
      </c>
      <c r="M17" s="81">
        <v>7.3710000000000004</v>
      </c>
      <c r="N17" s="95">
        <v>8</v>
      </c>
      <c r="O17" s="64">
        <v>2530</v>
      </c>
      <c r="P17" s="65">
        <f>Table22457891011234567891011121314151617[[#This Row],[PEMBULATAN]]*O17</f>
        <v>20240</v>
      </c>
    </row>
    <row r="18" spans="1:16" ht="24" customHeight="1" x14ac:dyDescent="0.2">
      <c r="A18" s="14"/>
      <c r="B18" s="75"/>
      <c r="C18" s="73" t="s">
        <v>1603</v>
      </c>
      <c r="D18" s="78" t="s">
        <v>86</v>
      </c>
      <c r="E18" s="13">
        <v>44507</v>
      </c>
      <c r="F18" s="76" t="s">
        <v>87</v>
      </c>
      <c r="G18" s="13">
        <v>44507</v>
      </c>
      <c r="H18" s="77" t="s">
        <v>1584</v>
      </c>
      <c r="I18" s="16">
        <v>52</v>
      </c>
      <c r="J18" s="16">
        <v>48</v>
      </c>
      <c r="K18" s="16">
        <v>30</v>
      </c>
      <c r="L18" s="16">
        <v>16</v>
      </c>
      <c r="M18" s="81">
        <v>18.72</v>
      </c>
      <c r="N18" s="95">
        <v>18.72</v>
      </c>
      <c r="O18" s="64">
        <v>2530</v>
      </c>
      <c r="P18" s="65">
        <f>Table22457891011234567891011121314151617[[#This Row],[PEMBULATAN]]*O18</f>
        <v>47361.599999999999</v>
      </c>
    </row>
    <row r="19" spans="1:16" ht="24" customHeight="1" x14ac:dyDescent="0.2">
      <c r="A19" s="14"/>
      <c r="B19" s="75"/>
      <c r="C19" s="73" t="s">
        <v>1604</v>
      </c>
      <c r="D19" s="78" t="s">
        <v>86</v>
      </c>
      <c r="E19" s="13">
        <v>44507</v>
      </c>
      <c r="F19" s="76" t="s">
        <v>87</v>
      </c>
      <c r="G19" s="13">
        <v>44507</v>
      </c>
      <c r="H19" s="77" t="s">
        <v>1584</v>
      </c>
      <c r="I19" s="16">
        <v>70</v>
      </c>
      <c r="J19" s="16">
        <v>68</v>
      </c>
      <c r="K19" s="16">
        <v>20</v>
      </c>
      <c r="L19" s="16">
        <v>5</v>
      </c>
      <c r="M19" s="81">
        <v>23.8</v>
      </c>
      <c r="N19" s="95">
        <v>23.8</v>
      </c>
      <c r="O19" s="64">
        <v>2530</v>
      </c>
      <c r="P19" s="65">
        <f>Table22457891011234567891011121314151617[[#This Row],[PEMBULATAN]]*O19</f>
        <v>60214</v>
      </c>
    </row>
    <row r="20" spans="1:16" ht="24" customHeight="1" x14ac:dyDescent="0.2">
      <c r="A20" s="14"/>
      <c r="B20" s="75"/>
      <c r="C20" s="73" t="s">
        <v>1605</v>
      </c>
      <c r="D20" s="78" t="s">
        <v>86</v>
      </c>
      <c r="E20" s="13">
        <v>44507</v>
      </c>
      <c r="F20" s="76" t="s">
        <v>87</v>
      </c>
      <c r="G20" s="13">
        <v>44507</v>
      </c>
      <c r="H20" s="77" t="s">
        <v>1584</v>
      </c>
      <c r="I20" s="16">
        <v>91</v>
      </c>
      <c r="J20" s="16">
        <v>57</v>
      </c>
      <c r="K20" s="16">
        <v>38</v>
      </c>
      <c r="L20" s="16">
        <v>21</v>
      </c>
      <c r="M20" s="81">
        <v>49.276499999999999</v>
      </c>
      <c r="N20" s="95">
        <v>49.276499999999999</v>
      </c>
      <c r="O20" s="64">
        <v>2530</v>
      </c>
      <c r="P20" s="65">
        <f>Table22457891011234567891011121314151617[[#This Row],[PEMBULATAN]]*O20</f>
        <v>124669.545</v>
      </c>
    </row>
    <row r="21" spans="1:16" ht="24" customHeight="1" x14ac:dyDescent="0.2">
      <c r="A21" s="14"/>
      <c r="B21" s="75"/>
      <c r="C21" s="73" t="s">
        <v>1606</v>
      </c>
      <c r="D21" s="78" t="s">
        <v>86</v>
      </c>
      <c r="E21" s="13">
        <v>44507</v>
      </c>
      <c r="F21" s="76" t="s">
        <v>87</v>
      </c>
      <c r="G21" s="13">
        <v>44507</v>
      </c>
      <c r="H21" s="77" t="s">
        <v>1584</v>
      </c>
      <c r="I21" s="16">
        <v>44</v>
      </c>
      <c r="J21" s="16">
        <v>42</v>
      </c>
      <c r="K21" s="16">
        <v>26</v>
      </c>
      <c r="L21" s="16">
        <v>7</v>
      </c>
      <c r="M21" s="81">
        <v>12.012</v>
      </c>
      <c r="N21" s="95">
        <v>12.012</v>
      </c>
      <c r="O21" s="64">
        <v>2530</v>
      </c>
      <c r="P21" s="65">
        <f>Table22457891011234567891011121314151617[[#This Row],[PEMBULATAN]]*O21</f>
        <v>30390.36</v>
      </c>
    </row>
    <row r="22" spans="1:16" ht="24" customHeight="1" x14ac:dyDescent="0.2">
      <c r="A22" s="14"/>
      <c r="B22" s="75"/>
      <c r="C22" s="73" t="s">
        <v>1607</v>
      </c>
      <c r="D22" s="78" t="s">
        <v>86</v>
      </c>
      <c r="E22" s="13">
        <v>44507</v>
      </c>
      <c r="F22" s="76" t="s">
        <v>87</v>
      </c>
      <c r="G22" s="13">
        <v>44507</v>
      </c>
      <c r="H22" s="77" t="s">
        <v>1584</v>
      </c>
      <c r="I22" s="16">
        <v>123</v>
      </c>
      <c r="J22" s="16">
        <v>23</v>
      </c>
      <c r="K22" s="16">
        <v>10</v>
      </c>
      <c r="L22" s="16">
        <v>7</v>
      </c>
      <c r="M22" s="81">
        <v>7.0724999999999998</v>
      </c>
      <c r="N22" s="95">
        <v>7.0724999999999998</v>
      </c>
      <c r="O22" s="64">
        <v>2530</v>
      </c>
      <c r="P22" s="65">
        <f>Table22457891011234567891011121314151617[[#This Row],[PEMBULATAN]]*O22</f>
        <v>17893.424999999999</v>
      </c>
    </row>
    <row r="23" spans="1:16" ht="24" customHeight="1" x14ac:dyDescent="0.2">
      <c r="A23" s="14"/>
      <c r="B23" s="75"/>
      <c r="C23" s="73" t="s">
        <v>1608</v>
      </c>
      <c r="D23" s="78" t="s">
        <v>86</v>
      </c>
      <c r="E23" s="13">
        <v>44507</v>
      </c>
      <c r="F23" s="76" t="s">
        <v>87</v>
      </c>
      <c r="G23" s="13">
        <v>44507</v>
      </c>
      <c r="H23" s="77" t="s">
        <v>1584</v>
      </c>
      <c r="I23" s="16">
        <v>52</v>
      </c>
      <c r="J23" s="16">
        <v>52</v>
      </c>
      <c r="K23" s="16">
        <v>28</v>
      </c>
      <c r="L23" s="16">
        <v>11</v>
      </c>
      <c r="M23" s="81">
        <v>18.928000000000001</v>
      </c>
      <c r="N23" s="95">
        <v>18.928000000000001</v>
      </c>
      <c r="O23" s="64">
        <v>2530</v>
      </c>
      <c r="P23" s="65">
        <f>Table22457891011234567891011121314151617[[#This Row],[PEMBULATAN]]*O23</f>
        <v>47887.840000000004</v>
      </c>
    </row>
    <row r="24" spans="1:16" ht="24" customHeight="1" x14ac:dyDescent="0.2">
      <c r="A24" s="14"/>
      <c r="B24" s="75"/>
      <c r="C24" s="73" t="s">
        <v>1609</v>
      </c>
      <c r="D24" s="78" t="s">
        <v>86</v>
      </c>
      <c r="E24" s="13">
        <v>44507</v>
      </c>
      <c r="F24" s="76" t="s">
        <v>87</v>
      </c>
      <c r="G24" s="13">
        <v>44507</v>
      </c>
      <c r="H24" s="77" t="s">
        <v>1584</v>
      </c>
      <c r="I24" s="16">
        <v>56</v>
      </c>
      <c r="J24" s="16">
        <v>56</v>
      </c>
      <c r="K24" s="16">
        <v>60</v>
      </c>
      <c r="L24" s="16">
        <v>30</v>
      </c>
      <c r="M24" s="81">
        <v>47.04</v>
      </c>
      <c r="N24" s="95">
        <v>47.04</v>
      </c>
      <c r="O24" s="64">
        <v>2530</v>
      </c>
      <c r="P24" s="65">
        <f>Table22457891011234567891011121314151617[[#This Row],[PEMBULATAN]]*O24</f>
        <v>119011.2</v>
      </c>
    </row>
    <row r="25" spans="1:16" ht="24" customHeight="1" x14ac:dyDescent="0.2">
      <c r="A25" s="14"/>
      <c r="B25" s="75"/>
      <c r="C25" s="73" t="s">
        <v>1610</v>
      </c>
      <c r="D25" s="78" t="s">
        <v>86</v>
      </c>
      <c r="E25" s="13">
        <v>44507</v>
      </c>
      <c r="F25" s="76" t="s">
        <v>87</v>
      </c>
      <c r="G25" s="13">
        <v>44507</v>
      </c>
      <c r="H25" s="77" t="s">
        <v>1584</v>
      </c>
      <c r="I25" s="16">
        <v>85</v>
      </c>
      <c r="J25" s="16">
        <v>52</v>
      </c>
      <c r="K25" s="16">
        <v>14</v>
      </c>
      <c r="L25" s="16">
        <v>10</v>
      </c>
      <c r="M25" s="81">
        <v>15.47</v>
      </c>
      <c r="N25" s="95">
        <v>16</v>
      </c>
      <c r="O25" s="64">
        <v>2530</v>
      </c>
      <c r="P25" s="65">
        <f>Table22457891011234567891011121314151617[[#This Row],[PEMBULATAN]]*O25</f>
        <v>40480</v>
      </c>
    </row>
    <row r="26" spans="1:16" ht="24" customHeight="1" x14ac:dyDescent="0.2">
      <c r="A26" s="14"/>
      <c r="B26" s="75"/>
      <c r="C26" s="73" t="s">
        <v>1611</v>
      </c>
      <c r="D26" s="78" t="s">
        <v>86</v>
      </c>
      <c r="E26" s="13">
        <v>44507</v>
      </c>
      <c r="F26" s="76" t="s">
        <v>87</v>
      </c>
      <c r="G26" s="13">
        <v>44507</v>
      </c>
      <c r="H26" s="77" t="s">
        <v>1584</v>
      </c>
      <c r="I26" s="16">
        <v>93</v>
      </c>
      <c r="J26" s="16">
        <v>38</v>
      </c>
      <c r="K26" s="16">
        <v>40</v>
      </c>
      <c r="L26" s="16">
        <v>17</v>
      </c>
      <c r="M26" s="81">
        <v>35.340000000000003</v>
      </c>
      <c r="N26" s="95">
        <v>36</v>
      </c>
      <c r="O26" s="64">
        <v>2530</v>
      </c>
      <c r="P26" s="65">
        <f>Table22457891011234567891011121314151617[[#This Row],[PEMBULATAN]]*O26</f>
        <v>91080</v>
      </c>
    </row>
    <row r="27" spans="1:16" ht="24" customHeight="1" x14ac:dyDescent="0.2">
      <c r="A27" s="14"/>
      <c r="B27" s="75"/>
      <c r="C27" s="73" t="s">
        <v>1612</v>
      </c>
      <c r="D27" s="78" t="s">
        <v>86</v>
      </c>
      <c r="E27" s="13">
        <v>44507</v>
      </c>
      <c r="F27" s="76" t="s">
        <v>87</v>
      </c>
      <c r="G27" s="13">
        <v>44507</v>
      </c>
      <c r="H27" s="77" t="s">
        <v>1584</v>
      </c>
      <c r="I27" s="16">
        <v>60</v>
      </c>
      <c r="J27" s="16">
        <v>63</v>
      </c>
      <c r="K27" s="16">
        <v>40</v>
      </c>
      <c r="L27" s="16">
        <v>19</v>
      </c>
      <c r="M27" s="81">
        <v>37.799999999999997</v>
      </c>
      <c r="N27" s="95">
        <v>37.799999999999997</v>
      </c>
      <c r="O27" s="64">
        <v>2530</v>
      </c>
      <c r="P27" s="65">
        <f>Table22457891011234567891011121314151617[[#This Row],[PEMBULATAN]]*O27</f>
        <v>95634</v>
      </c>
    </row>
    <row r="28" spans="1:16" ht="24" customHeight="1" x14ac:dyDescent="0.2">
      <c r="A28" s="14"/>
      <c r="B28" s="75"/>
      <c r="C28" s="73" t="s">
        <v>1613</v>
      </c>
      <c r="D28" s="78" t="s">
        <v>86</v>
      </c>
      <c r="E28" s="13">
        <v>44507</v>
      </c>
      <c r="F28" s="76" t="s">
        <v>87</v>
      </c>
      <c r="G28" s="13">
        <v>44507</v>
      </c>
      <c r="H28" s="77" t="s">
        <v>1584</v>
      </c>
      <c r="I28" s="16">
        <v>104</v>
      </c>
      <c r="J28" s="16">
        <v>52</v>
      </c>
      <c r="K28" s="16">
        <v>35</v>
      </c>
      <c r="L28" s="16">
        <v>28</v>
      </c>
      <c r="M28" s="81">
        <v>47.32</v>
      </c>
      <c r="N28" s="95">
        <v>48</v>
      </c>
      <c r="O28" s="64">
        <v>2530</v>
      </c>
      <c r="P28" s="65">
        <f>Table22457891011234567891011121314151617[[#This Row],[PEMBULATAN]]*O28</f>
        <v>121440</v>
      </c>
    </row>
    <row r="29" spans="1:16" ht="24" customHeight="1" x14ac:dyDescent="0.2">
      <c r="A29" s="14"/>
      <c r="B29" s="75"/>
      <c r="C29" s="73" t="s">
        <v>1614</v>
      </c>
      <c r="D29" s="78" t="s">
        <v>86</v>
      </c>
      <c r="E29" s="13">
        <v>44507</v>
      </c>
      <c r="F29" s="76" t="s">
        <v>87</v>
      </c>
      <c r="G29" s="13">
        <v>44507</v>
      </c>
      <c r="H29" s="77" t="s">
        <v>1584</v>
      </c>
      <c r="I29" s="16">
        <v>81</v>
      </c>
      <c r="J29" s="16">
        <v>51</v>
      </c>
      <c r="K29" s="16">
        <v>37</v>
      </c>
      <c r="L29" s="16">
        <v>21</v>
      </c>
      <c r="M29" s="81">
        <v>38.211750000000002</v>
      </c>
      <c r="N29" s="95">
        <v>38.211750000000002</v>
      </c>
      <c r="O29" s="64">
        <v>2530</v>
      </c>
      <c r="P29" s="65">
        <f>Table22457891011234567891011121314151617[[#This Row],[PEMBULATAN]]*O29</f>
        <v>96675.727500000008</v>
      </c>
    </row>
    <row r="30" spans="1:16" ht="24" customHeight="1" x14ac:dyDescent="0.2">
      <c r="A30" s="14"/>
      <c r="B30" s="75"/>
      <c r="C30" s="73" t="s">
        <v>1615</v>
      </c>
      <c r="D30" s="78" t="s">
        <v>86</v>
      </c>
      <c r="E30" s="13">
        <v>44507</v>
      </c>
      <c r="F30" s="76" t="s">
        <v>87</v>
      </c>
      <c r="G30" s="13">
        <v>44507</v>
      </c>
      <c r="H30" s="77" t="s">
        <v>1584</v>
      </c>
      <c r="I30" s="16">
        <v>66</v>
      </c>
      <c r="J30" s="16">
        <v>54</v>
      </c>
      <c r="K30" s="16">
        <v>33</v>
      </c>
      <c r="L30" s="16">
        <v>17</v>
      </c>
      <c r="M30" s="81">
        <v>29.402999999999999</v>
      </c>
      <c r="N30" s="95">
        <v>30</v>
      </c>
      <c r="O30" s="64">
        <v>2530</v>
      </c>
      <c r="P30" s="65">
        <f>Table22457891011234567891011121314151617[[#This Row],[PEMBULATAN]]*O30</f>
        <v>75900</v>
      </c>
    </row>
    <row r="31" spans="1:16" ht="24" customHeight="1" x14ac:dyDescent="0.2">
      <c r="A31" s="14"/>
      <c r="B31" s="75"/>
      <c r="C31" s="73" t="s">
        <v>1616</v>
      </c>
      <c r="D31" s="78" t="s">
        <v>86</v>
      </c>
      <c r="E31" s="13">
        <v>44507</v>
      </c>
      <c r="F31" s="76" t="s">
        <v>87</v>
      </c>
      <c r="G31" s="13">
        <v>44507</v>
      </c>
      <c r="H31" s="77" t="s">
        <v>1584</v>
      </c>
      <c r="I31" s="16">
        <v>82</v>
      </c>
      <c r="J31" s="16">
        <v>58</v>
      </c>
      <c r="K31" s="16">
        <v>40</v>
      </c>
      <c r="L31" s="16">
        <v>21</v>
      </c>
      <c r="M31" s="81">
        <v>47.56</v>
      </c>
      <c r="N31" s="95">
        <v>47.56</v>
      </c>
      <c r="O31" s="64">
        <v>2530</v>
      </c>
      <c r="P31" s="65">
        <f>Table22457891011234567891011121314151617[[#This Row],[PEMBULATAN]]*O31</f>
        <v>120326.8</v>
      </c>
    </row>
    <row r="32" spans="1:16" ht="24" customHeight="1" x14ac:dyDescent="0.2">
      <c r="A32" s="14"/>
      <c r="B32" s="75"/>
      <c r="C32" s="73" t="s">
        <v>1617</v>
      </c>
      <c r="D32" s="78" t="s">
        <v>86</v>
      </c>
      <c r="E32" s="13">
        <v>44507</v>
      </c>
      <c r="F32" s="76" t="s">
        <v>87</v>
      </c>
      <c r="G32" s="13">
        <v>44507</v>
      </c>
      <c r="H32" s="77" t="s">
        <v>1584</v>
      </c>
      <c r="I32" s="16">
        <v>80</v>
      </c>
      <c r="J32" s="16">
        <v>57</v>
      </c>
      <c r="K32" s="16">
        <v>32</v>
      </c>
      <c r="L32" s="16">
        <v>18</v>
      </c>
      <c r="M32" s="81">
        <v>36.479999999999997</v>
      </c>
      <c r="N32" s="95">
        <v>37</v>
      </c>
      <c r="O32" s="64">
        <v>2530</v>
      </c>
      <c r="P32" s="65">
        <f>Table22457891011234567891011121314151617[[#This Row],[PEMBULATAN]]*O32</f>
        <v>93610</v>
      </c>
    </row>
    <row r="33" spans="1:16" ht="24" customHeight="1" x14ac:dyDescent="0.2">
      <c r="A33" s="14"/>
      <c r="B33" s="75"/>
      <c r="C33" s="73" t="s">
        <v>1618</v>
      </c>
      <c r="D33" s="78" t="s">
        <v>86</v>
      </c>
      <c r="E33" s="13">
        <v>44507</v>
      </c>
      <c r="F33" s="76" t="s">
        <v>87</v>
      </c>
      <c r="G33" s="13">
        <v>44507</v>
      </c>
      <c r="H33" s="77" t="s">
        <v>1584</v>
      </c>
      <c r="I33" s="16">
        <v>60</v>
      </c>
      <c r="J33" s="16">
        <v>62</v>
      </c>
      <c r="K33" s="16">
        <v>3</v>
      </c>
      <c r="L33" s="16">
        <v>3</v>
      </c>
      <c r="M33" s="81">
        <v>2.79</v>
      </c>
      <c r="N33" s="95">
        <v>3</v>
      </c>
      <c r="O33" s="64">
        <v>2530</v>
      </c>
      <c r="P33" s="65">
        <f>Table22457891011234567891011121314151617[[#This Row],[PEMBULATAN]]*O33</f>
        <v>7590</v>
      </c>
    </row>
    <row r="34" spans="1:16" ht="24" customHeight="1" x14ac:dyDescent="0.2">
      <c r="A34" s="14"/>
      <c r="B34" s="75"/>
      <c r="C34" s="73" t="s">
        <v>1619</v>
      </c>
      <c r="D34" s="78" t="s">
        <v>86</v>
      </c>
      <c r="E34" s="13">
        <v>44507</v>
      </c>
      <c r="F34" s="76" t="s">
        <v>87</v>
      </c>
      <c r="G34" s="13">
        <v>44507</v>
      </c>
      <c r="H34" s="77" t="s">
        <v>1584</v>
      </c>
      <c r="I34" s="16">
        <v>46</v>
      </c>
      <c r="J34" s="16">
        <v>47</v>
      </c>
      <c r="K34" s="16">
        <v>27</v>
      </c>
      <c r="L34" s="16">
        <v>7</v>
      </c>
      <c r="M34" s="81">
        <v>14.593500000000001</v>
      </c>
      <c r="N34" s="95">
        <v>14.593500000000001</v>
      </c>
      <c r="O34" s="64">
        <v>2530</v>
      </c>
      <c r="P34" s="65">
        <f>Table22457891011234567891011121314151617[[#This Row],[PEMBULATAN]]*O34</f>
        <v>36921.555</v>
      </c>
    </row>
    <row r="35" spans="1:16" ht="24" customHeight="1" x14ac:dyDescent="0.2">
      <c r="A35" s="14"/>
      <c r="B35" s="75"/>
      <c r="C35" s="73" t="s">
        <v>1620</v>
      </c>
      <c r="D35" s="78" t="s">
        <v>86</v>
      </c>
      <c r="E35" s="13">
        <v>44507</v>
      </c>
      <c r="F35" s="76" t="s">
        <v>87</v>
      </c>
      <c r="G35" s="13">
        <v>44507</v>
      </c>
      <c r="H35" s="77" t="s">
        <v>1584</v>
      </c>
      <c r="I35" s="16">
        <v>61</v>
      </c>
      <c r="J35" s="16">
        <v>52</v>
      </c>
      <c r="K35" s="16">
        <v>30</v>
      </c>
      <c r="L35" s="16">
        <v>7</v>
      </c>
      <c r="M35" s="81">
        <v>23.79</v>
      </c>
      <c r="N35" s="95">
        <v>23.79</v>
      </c>
      <c r="O35" s="64">
        <v>2530</v>
      </c>
      <c r="P35" s="65">
        <f>Table22457891011234567891011121314151617[[#This Row],[PEMBULATAN]]*O35</f>
        <v>60188.7</v>
      </c>
    </row>
    <row r="36" spans="1:16" ht="24" customHeight="1" x14ac:dyDescent="0.2">
      <c r="A36" s="14"/>
      <c r="B36" s="75"/>
      <c r="C36" s="73" t="s">
        <v>1621</v>
      </c>
      <c r="D36" s="78" t="s">
        <v>86</v>
      </c>
      <c r="E36" s="13">
        <v>44507</v>
      </c>
      <c r="F36" s="76" t="s">
        <v>87</v>
      </c>
      <c r="G36" s="13">
        <v>44507</v>
      </c>
      <c r="H36" s="77" t="s">
        <v>1584</v>
      </c>
      <c r="I36" s="16">
        <v>53</v>
      </c>
      <c r="J36" s="16">
        <v>62</v>
      </c>
      <c r="K36" s="16">
        <v>21</v>
      </c>
      <c r="L36" s="16">
        <v>6</v>
      </c>
      <c r="M36" s="81">
        <v>17.2515</v>
      </c>
      <c r="N36" s="95">
        <v>17.2515</v>
      </c>
      <c r="O36" s="64">
        <v>2530</v>
      </c>
      <c r="P36" s="65">
        <f>Table22457891011234567891011121314151617[[#This Row],[PEMBULATAN]]*O36</f>
        <v>43646.294999999998</v>
      </c>
    </row>
    <row r="37" spans="1:16" ht="24" customHeight="1" x14ac:dyDescent="0.2">
      <c r="A37" s="14"/>
      <c r="B37" s="75"/>
      <c r="C37" s="73" t="s">
        <v>1622</v>
      </c>
      <c r="D37" s="78" t="s">
        <v>86</v>
      </c>
      <c r="E37" s="13">
        <v>44507</v>
      </c>
      <c r="F37" s="76" t="s">
        <v>87</v>
      </c>
      <c r="G37" s="13">
        <v>44507</v>
      </c>
      <c r="H37" s="77" t="s">
        <v>1584</v>
      </c>
      <c r="I37" s="16">
        <v>61</v>
      </c>
      <c r="J37" s="16">
        <v>67</v>
      </c>
      <c r="K37" s="16">
        <v>40</v>
      </c>
      <c r="L37" s="16">
        <v>6</v>
      </c>
      <c r="M37" s="81">
        <v>40.869999999999997</v>
      </c>
      <c r="N37" s="95">
        <v>40.869999999999997</v>
      </c>
      <c r="O37" s="64">
        <v>2530</v>
      </c>
      <c r="P37" s="65">
        <f>Table22457891011234567891011121314151617[[#This Row],[PEMBULATAN]]*O37</f>
        <v>103401.09999999999</v>
      </c>
    </row>
    <row r="38" spans="1:16" ht="24" customHeight="1" x14ac:dyDescent="0.2">
      <c r="A38" s="14"/>
      <c r="B38" s="75"/>
      <c r="C38" s="73" t="s">
        <v>1623</v>
      </c>
      <c r="D38" s="78" t="s">
        <v>86</v>
      </c>
      <c r="E38" s="13">
        <v>44507</v>
      </c>
      <c r="F38" s="76" t="s">
        <v>87</v>
      </c>
      <c r="G38" s="13">
        <v>44507</v>
      </c>
      <c r="H38" s="77" t="s">
        <v>1584</v>
      </c>
      <c r="I38" s="16">
        <v>73</v>
      </c>
      <c r="J38" s="16">
        <v>64</v>
      </c>
      <c r="K38" s="16">
        <v>23</v>
      </c>
      <c r="L38" s="16">
        <v>10</v>
      </c>
      <c r="M38" s="81">
        <v>26.864000000000001</v>
      </c>
      <c r="N38" s="95">
        <v>26.864000000000001</v>
      </c>
      <c r="O38" s="64">
        <v>2530</v>
      </c>
      <c r="P38" s="65">
        <f>Table22457891011234567891011121314151617[[#This Row],[PEMBULATAN]]*O38</f>
        <v>67965.919999999998</v>
      </c>
    </row>
    <row r="39" spans="1:16" ht="24" customHeight="1" x14ac:dyDescent="0.2">
      <c r="A39" s="14"/>
      <c r="B39" s="75"/>
      <c r="C39" s="73" t="s">
        <v>1624</v>
      </c>
      <c r="D39" s="78" t="s">
        <v>86</v>
      </c>
      <c r="E39" s="13">
        <v>44507</v>
      </c>
      <c r="F39" s="76" t="s">
        <v>87</v>
      </c>
      <c r="G39" s="13">
        <v>44507</v>
      </c>
      <c r="H39" s="77" t="s">
        <v>1584</v>
      </c>
      <c r="I39" s="16">
        <v>64</v>
      </c>
      <c r="J39" s="16">
        <v>53</v>
      </c>
      <c r="K39" s="16">
        <v>37</v>
      </c>
      <c r="L39" s="16">
        <v>8</v>
      </c>
      <c r="M39" s="81">
        <v>31.376000000000001</v>
      </c>
      <c r="N39" s="95">
        <v>32</v>
      </c>
      <c r="O39" s="64">
        <v>2530</v>
      </c>
      <c r="P39" s="65">
        <f>Table22457891011234567891011121314151617[[#This Row],[PEMBULATAN]]*O39</f>
        <v>80960</v>
      </c>
    </row>
    <row r="40" spans="1:16" ht="24" customHeight="1" x14ac:dyDescent="0.2">
      <c r="A40" s="14"/>
      <c r="B40" s="75"/>
      <c r="C40" s="73" t="s">
        <v>1625</v>
      </c>
      <c r="D40" s="78" t="s">
        <v>86</v>
      </c>
      <c r="E40" s="13">
        <v>44507</v>
      </c>
      <c r="F40" s="76" t="s">
        <v>87</v>
      </c>
      <c r="G40" s="13">
        <v>44507</v>
      </c>
      <c r="H40" s="77" t="s">
        <v>1584</v>
      </c>
      <c r="I40" s="16">
        <v>35</v>
      </c>
      <c r="J40" s="16">
        <v>35</v>
      </c>
      <c r="K40" s="16">
        <v>13</v>
      </c>
      <c r="L40" s="16">
        <v>10</v>
      </c>
      <c r="M40" s="81">
        <v>3.9812500000000002</v>
      </c>
      <c r="N40" s="95">
        <v>10</v>
      </c>
      <c r="O40" s="64">
        <v>2530</v>
      </c>
      <c r="P40" s="65">
        <f>Table22457891011234567891011121314151617[[#This Row],[PEMBULATAN]]*O40</f>
        <v>25300</v>
      </c>
    </row>
    <row r="41" spans="1:16" ht="24" customHeight="1" x14ac:dyDescent="0.2">
      <c r="A41" s="14"/>
      <c r="B41" s="75"/>
      <c r="C41" s="73" t="s">
        <v>1626</v>
      </c>
      <c r="D41" s="78" t="s">
        <v>86</v>
      </c>
      <c r="E41" s="13">
        <v>44507</v>
      </c>
      <c r="F41" s="76" t="s">
        <v>87</v>
      </c>
      <c r="G41" s="13">
        <v>44507</v>
      </c>
      <c r="H41" s="77" t="s">
        <v>1584</v>
      </c>
      <c r="I41" s="16">
        <v>81</v>
      </c>
      <c r="J41" s="16">
        <v>61</v>
      </c>
      <c r="K41" s="16">
        <v>33</v>
      </c>
      <c r="L41" s="16">
        <v>19</v>
      </c>
      <c r="M41" s="81">
        <v>40.763249999999999</v>
      </c>
      <c r="N41" s="95">
        <v>40.763249999999999</v>
      </c>
      <c r="O41" s="64">
        <v>2530</v>
      </c>
      <c r="P41" s="65">
        <f>Table22457891011234567891011121314151617[[#This Row],[PEMBULATAN]]*O41</f>
        <v>103131.02249999999</v>
      </c>
    </row>
    <row r="42" spans="1:16" ht="24" customHeight="1" x14ac:dyDescent="0.2">
      <c r="A42" s="14"/>
      <c r="B42" s="75"/>
      <c r="C42" s="73" t="s">
        <v>1627</v>
      </c>
      <c r="D42" s="78" t="s">
        <v>86</v>
      </c>
      <c r="E42" s="13">
        <v>44507</v>
      </c>
      <c r="F42" s="76" t="s">
        <v>87</v>
      </c>
      <c r="G42" s="13">
        <v>44507</v>
      </c>
      <c r="H42" s="77" t="s">
        <v>1584</v>
      </c>
      <c r="I42" s="16">
        <v>15</v>
      </c>
      <c r="J42" s="16">
        <v>10</v>
      </c>
      <c r="K42" s="16">
        <v>5</v>
      </c>
      <c r="L42" s="16">
        <v>1</v>
      </c>
      <c r="M42" s="81">
        <v>0.1875</v>
      </c>
      <c r="N42" s="95">
        <v>1</v>
      </c>
      <c r="O42" s="64">
        <v>2530</v>
      </c>
      <c r="P42" s="65">
        <f>Table22457891011234567891011121314151617[[#This Row],[PEMBULATAN]]*O42</f>
        <v>2530</v>
      </c>
    </row>
    <row r="43" spans="1:16" ht="24" customHeight="1" x14ac:dyDescent="0.2">
      <c r="A43" s="14"/>
      <c r="B43" s="75"/>
      <c r="C43" s="73" t="s">
        <v>1628</v>
      </c>
      <c r="D43" s="78" t="s">
        <v>86</v>
      </c>
      <c r="E43" s="13">
        <v>44507</v>
      </c>
      <c r="F43" s="76" t="s">
        <v>87</v>
      </c>
      <c r="G43" s="13">
        <v>44507</v>
      </c>
      <c r="H43" s="77" t="s">
        <v>1584</v>
      </c>
      <c r="I43" s="16">
        <v>60</v>
      </c>
      <c r="J43" s="16">
        <v>42</v>
      </c>
      <c r="K43" s="16">
        <v>15</v>
      </c>
      <c r="L43" s="16">
        <v>4</v>
      </c>
      <c r="M43" s="81">
        <v>9.4499999999999993</v>
      </c>
      <c r="N43" s="95">
        <v>10</v>
      </c>
      <c r="O43" s="64">
        <v>2530</v>
      </c>
      <c r="P43" s="65">
        <f>Table22457891011234567891011121314151617[[#This Row],[PEMBULATAN]]*O43</f>
        <v>25300</v>
      </c>
    </row>
    <row r="44" spans="1:16" ht="24" customHeight="1" x14ac:dyDescent="0.2">
      <c r="A44" s="14"/>
      <c r="B44" s="75"/>
      <c r="C44" s="73" t="s">
        <v>1629</v>
      </c>
      <c r="D44" s="78" t="s">
        <v>86</v>
      </c>
      <c r="E44" s="13">
        <v>44507</v>
      </c>
      <c r="F44" s="76" t="s">
        <v>87</v>
      </c>
      <c r="G44" s="13">
        <v>44507</v>
      </c>
      <c r="H44" s="77" t="s">
        <v>1584</v>
      </c>
      <c r="I44" s="16">
        <v>180</v>
      </c>
      <c r="J44" s="16">
        <v>74</v>
      </c>
      <c r="K44" s="16">
        <v>45</v>
      </c>
      <c r="L44" s="16">
        <v>3</v>
      </c>
      <c r="M44" s="81">
        <v>149.85</v>
      </c>
      <c r="N44" s="95">
        <v>149.85</v>
      </c>
      <c r="O44" s="64">
        <v>2530</v>
      </c>
      <c r="P44" s="65">
        <f>Table22457891011234567891011121314151617[[#This Row],[PEMBULATAN]]*O44</f>
        <v>379120.5</v>
      </c>
    </row>
    <row r="45" spans="1:16" ht="24" customHeight="1" x14ac:dyDescent="0.2">
      <c r="A45" s="14"/>
      <c r="B45" s="75"/>
      <c r="C45" s="73" t="s">
        <v>1630</v>
      </c>
      <c r="D45" s="78" t="s">
        <v>86</v>
      </c>
      <c r="E45" s="13">
        <v>44507</v>
      </c>
      <c r="F45" s="76" t="s">
        <v>87</v>
      </c>
      <c r="G45" s="13">
        <v>44507</v>
      </c>
      <c r="H45" s="77" t="s">
        <v>1584</v>
      </c>
      <c r="I45" s="16">
        <v>112</v>
      </c>
      <c r="J45" s="16">
        <v>85</v>
      </c>
      <c r="K45" s="16">
        <v>56</v>
      </c>
      <c r="L45" s="16">
        <v>30</v>
      </c>
      <c r="M45" s="81">
        <v>133.28</v>
      </c>
      <c r="N45" s="95">
        <v>133.28</v>
      </c>
      <c r="O45" s="64">
        <v>2530</v>
      </c>
      <c r="P45" s="65">
        <f>Table22457891011234567891011121314151617[[#This Row],[PEMBULATAN]]*O45</f>
        <v>337198.4</v>
      </c>
    </row>
    <row r="46" spans="1:16" ht="24" customHeight="1" x14ac:dyDescent="0.2">
      <c r="A46" s="14"/>
      <c r="B46" s="75"/>
      <c r="C46" s="73" t="s">
        <v>1631</v>
      </c>
      <c r="D46" s="78" t="s">
        <v>86</v>
      </c>
      <c r="E46" s="13">
        <v>44507</v>
      </c>
      <c r="F46" s="76" t="s">
        <v>87</v>
      </c>
      <c r="G46" s="13">
        <v>44507</v>
      </c>
      <c r="H46" s="77" t="s">
        <v>1584</v>
      </c>
      <c r="I46" s="16">
        <v>67</v>
      </c>
      <c r="J46" s="16">
        <v>25</v>
      </c>
      <c r="K46" s="16">
        <v>20</v>
      </c>
      <c r="L46" s="16">
        <v>5</v>
      </c>
      <c r="M46" s="81">
        <v>8.375</v>
      </c>
      <c r="N46" s="95">
        <v>9</v>
      </c>
      <c r="O46" s="64">
        <v>2530</v>
      </c>
      <c r="P46" s="65">
        <f>Table22457891011234567891011121314151617[[#This Row],[PEMBULATAN]]*O46</f>
        <v>22770</v>
      </c>
    </row>
    <row r="47" spans="1:16" ht="24" customHeight="1" x14ac:dyDescent="0.2">
      <c r="A47" s="14"/>
      <c r="B47" s="75"/>
      <c r="C47" s="73" t="s">
        <v>1632</v>
      </c>
      <c r="D47" s="78" t="s">
        <v>86</v>
      </c>
      <c r="E47" s="13">
        <v>44507</v>
      </c>
      <c r="F47" s="76" t="s">
        <v>87</v>
      </c>
      <c r="G47" s="13">
        <v>44507</v>
      </c>
      <c r="H47" s="77" t="s">
        <v>1584</v>
      </c>
      <c r="I47" s="16">
        <v>36</v>
      </c>
      <c r="J47" s="16">
        <v>61</v>
      </c>
      <c r="K47" s="16">
        <v>55</v>
      </c>
      <c r="L47" s="16">
        <v>14</v>
      </c>
      <c r="M47" s="81">
        <v>30.195</v>
      </c>
      <c r="N47" s="95">
        <v>30.195</v>
      </c>
      <c r="O47" s="64">
        <v>2530</v>
      </c>
      <c r="P47" s="65">
        <f>Table22457891011234567891011121314151617[[#This Row],[PEMBULATAN]]*O47</f>
        <v>76393.350000000006</v>
      </c>
    </row>
    <row r="48" spans="1:16" ht="24" customHeight="1" x14ac:dyDescent="0.2">
      <c r="A48" s="14"/>
      <c r="B48" s="75"/>
      <c r="C48" s="73" t="s">
        <v>1633</v>
      </c>
      <c r="D48" s="78" t="s">
        <v>86</v>
      </c>
      <c r="E48" s="13">
        <v>44507</v>
      </c>
      <c r="F48" s="76" t="s">
        <v>87</v>
      </c>
      <c r="G48" s="13">
        <v>44507</v>
      </c>
      <c r="H48" s="77" t="s">
        <v>1584</v>
      </c>
      <c r="I48" s="16">
        <v>71</v>
      </c>
      <c r="J48" s="16">
        <v>20</v>
      </c>
      <c r="K48" s="16">
        <v>10</v>
      </c>
      <c r="L48" s="16">
        <v>2</v>
      </c>
      <c r="M48" s="81">
        <v>3.55</v>
      </c>
      <c r="N48" s="95">
        <v>3.55</v>
      </c>
      <c r="O48" s="64">
        <v>2530</v>
      </c>
      <c r="P48" s="65">
        <f>Table22457891011234567891011121314151617[[#This Row],[PEMBULATAN]]*O48</f>
        <v>8981.5</v>
      </c>
    </row>
    <row r="49" spans="1:16" ht="24" customHeight="1" x14ac:dyDescent="0.2">
      <c r="A49" s="14"/>
      <c r="B49" s="75"/>
      <c r="C49" s="73" t="s">
        <v>1634</v>
      </c>
      <c r="D49" s="78" t="s">
        <v>86</v>
      </c>
      <c r="E49" s="13">
        <v>44507</v>
      </c>
      <c r="F49" s="76" t="s">
        <v>87</v>
      </c>
      <c r="G49" s="13">
        <v>44507</v>
      </c>
      <c r="H49" s="77" t="s">
        <v>1584</v>
      </c>
      <c r="I49" s="16">
        <v>92</v>
      </c>
      <c r="J49" s="16">
        <v>50</v>
      </c>
      <c r="K49" s="16">
        <v>36</v>
      </c>
      <c r="L49" s="16">
        <v>25</v>
      </c>
      <c r="M49" s="81">
        <v>41.4</v>
      </c>
      <c r="N49" s="95">
        <v>42</v>
      </c>
      <c r="O49" s="64">
        <v>2530</v>
      </c>
      <c r="P49" s="65">
        <f>Table22457891011234567891011121314151617[[#This Row],[PEMBULATAN]]*O49</f>
        <v>106260</v>
      </c>
    </row>
    <row r="50" spans="1:16" ht="24" customHeight="1" x14ac:dyDescent="0.2">
      <c r="A50" s="14"/>
      <c r="B50" s="75"/>
      <c r="C50" s="73" t="s">
        <v>1635</v>
      </c>
      <c r="D50" s="78" t="s">
        <v>86</v>
      </c>
      <c r="E50" s="13">
        <v>44507</v>
      </c>
      <c r="F50" s="76" t="s">
        <v>87</v>
      </c>
      <c r="G50" s="13">
        <v>44507</v>
      </c>
      <c r="H50" s="77" t="s">
        <v>1584</v>
      </c>
      <c r="I50" s="16">
        <v>70</v>
      </c>
      <c r="J50" s="16">
        <v>62</v>
      </c>
      <c r="K50" s="16">
        <v>31</v>
      </c>
      <c r="L50" s="16">
        <v>13</v>
      </c>
      <c r="M50" s="81">
        <v>33.634999999999998</v>
      </c>
      <c r="N50" s="95">
        <v>33.634999999999998</v>
      </c>
      <c r="O50" s="64">
        <v>2530</v>
      </c>
      <c r="P50" s="65">
        <f>Table22457891011234567891011121314151617[[#This Row],[PEMBULATAN]]*O50</f>
        <v>85096.549999999988</v>
      </c>
    </row>
    <row r="51" spans="1:16" ht="24" customHeight="1" x14ac:dyDescent="0.2">
      <c r="A51" s="14"/>
      <c r="B51" s="75"/>
      <c r="C51" s="73" t="s">
        <v>1636</v>
      </c>
      <c r="D51" s="78" t="s">
        <v>86</v>
      </c>
      <c r="E51" s="13">
        <v>44507</v>
      </c>
      <c r="F51" s="76" t="s">
        <v>87</v>
      </c>
      <c r="G51" s="13">
        <v>44507</v>
      </c>
      <c r="H51" s="77" t="s">
        <v>1584</v>
      </c>
      <c r="I51" s="16">
        <v>91</v>
      </c>
      <c r="J51" s="16">
        <v>61</v>
      </c>
      <c r="K51" s="16">
        <v>32</v>
      </c>
      <c r="L51" s="16">
        <v>23</v>
      </c>
      <c r="M51" s="81">
        <v>44.408000000000001</v>
      </c>
      <c r="N51" s="95">
        <v>45</v>
      </c>
      <c r="O51" s="64">
        <v>2530</v>
      </c>
      <c r="P51" s="65">
        <f>Table22457891011234567891011121314151617[[#This Row],[PEMBULATAN]]*O51</f>
        <v>113850</v>
      </c>
    </row>
    <row r="52" spans="1:16" ht="24" customHeight="1" x14ac:dyDescent="0.2">
      <c r="A52" s="14"/>
      <c r="B52" s="75"/>
      <c r="C52" s="73" t="s">
        <v>1637</v>
      </c>
      <c r="D52" s="78" t="s">
        <v>86</v>
      </c>
      <c r="E52" s="13">
        <v>44507</v>
      </c>
      <c r="F52" s="76" t="s">
        <v>87</v>
      </c>
      <c r="G52" s="13">
        <v>44507</v>
      </c>
      <c r="H52" s="77" t="s">
        <v>1584</v>
      </c>
      <c r="I52" s="16">
        <v>48</v>
      </c>
      <c r="J52" s="16">
        <v>48</v>
      </c>
      <c r="K52" s="16">
        <v>16</v>
      </c>
      <c r="L52" s="16">
        <v>6</v>
      </c>
      <c r="M52" s="81">
        <v>9.2159999999999993</v>
      </c>
      <c r="N52" s="95">
        <v>9.2159999999999993</v>
      </c>
      <c r="O52" s="64">
        <v>2530</v>
      </c>
      <c r="P52" s="65">
        <f>Table22457891011234567891011121314151617[[#This Row],[PEMBULATAN]]*O52</f>
        <v>23316.48</v>
      </c>
    </row>
    <row r="53" spans="1:16" ht="24" customHeight="1" x14ac:dyDescent="0.2">
      <c r="A53" s="14"/>
      <c r="B53" s="75"/>
      <c r="C53" s="73" t="s">
        <v>1638</v>
      </c>
      <c r="D53" s="78" t="s">
        <v>86</v>
      </c>
      <c r="E53" s="13">
        <v>44507</v>
      </c>
      <c r="F53" s="76" t="s">
        <v>87</v>
      </c>
      <c r="G53" s="13">
        <v>44507</v>
      </c>
      <c r="H53" s="77" t="s">
        <v>1584</v>
      </c>
      <c r="I53" s="16">
        <v>74</v>
      </c>
      <c r="J53" s="16">
        <v>56</v>
      </c>
      <c r="K53" s="16">
        <v>27</v>
      </c>
      <c r="L53" s="16">
        <v>15</v>
      </c>
      <c r="M53" s="81">
        <v>27.972000000000001</v>
      </c>
      <c r="N53" s="95">
        <v>27.972000000000001</v>
      </c>
      <c r="O53" s="64">
        <v>2530</v>
      </c>
      <c r="P53" s="65">
        <f>Table22457891011234567891011121314151617[[#This Row],[PEMBULATAN]]*O53</f>
        <v>70769.16</v>
      </c>
    </row>
    <row r="54" spans="1:16" ht="24" customHeight="1" x14ac:dyDescent="0.2">
      <c r="A54" s="14"/>
      <c r="B54" s="75"/>
      <c r="C54" s="73" t="s">
        <v>1639</v>
      </c>
      <c r="D54" s="78" t="s">
        <v>86</v>
      </c>
      <c r="E54" s="13">
        <v>44507</v>
      </c>
      <c r="F54" s="76" t="s">
        <v>87</v>
      </c>
      <c r="G54" s="13">
        <v>44507</v>
      </c>
      <c r="H54" s="77" t="s">
        <v>1584</v>
      </c>
      <c r="I54" s="16">
        <v>75</v>
      </c>
      <c r="J54" s="16">
        <v>64</v>
      </c>
      <c r="K54" s="16">
        <v>20</v>
      </c>
      <c r="L54" s="16">
        <v>15</v>
      </c>
      <c r="M54" s="81">
        <v>24</v>
      </c>
      <c r="N54" s="95">
        <v>24</v>
      </c>
      <c r="O54" s="64">
        <v>2530</v>
      </c>
      <c r="P54" s="65">
        <f>Table22457891011234567891011121314151617[[#This Row],[PEMBULATAN]]*O54</f>
        <v>60720</v>
      </c>
    </row>
    <row r="55" spans="1:16" ht="24" customHeight="1" x14ac:dyDescent="0.2">
      <c r="A55" s="14"/>
      <c r="B55" s="75"/>
      <c r="C55" s="73" t="s">
        <v>1640</v>
      </c>
      <c r="D55" s="78" t="s">
        <v>86</v>
      </c>
      <c r="E55" s="13">
        <v>44507</v>
      </c>
      <c r="F55" s="76" t="s">
        <v>87</v>
      </c>
      <c r="G55" s="13">
        <v>44507</v>
      </c>
      <c r="H55" s="77" t="s">
        <v>1584</v>
      </c>
      <c r="I55" s="16">
        <v>51</v>
      </c>
      <c r="J55" s="16">
        <v>30</v>
      </c>
      <c r="K55" s="16">
        <v>24</v>
      </c>
      <c r="L55" s="16">
        <v>10</v>
      </c>
      <c r="M55" s="81">
        <v>9.18</v>
      </c>
      <c r="N55" s="95">
        <v>10</v>
      </c>
      <c r="O55" s="64">
        <v>2530</v>
      </c>
      <c r="P55" s="65">
        <f>Table22457891011234567891011121314151617[[#This Row],[PEMBULATAN]]*O55</f>
        <v>25300</v>
      </c>
    </row>
    <row r="56" spans="1:16" ht="24" customHeight="1" x14ac:dyDescent="0.2">
      <c r="A56" s="14"/>
      <c r="B56" s="75"/>
      <c r="C56" s="73" t="s">
        <v>1641</v>
      </c>
      <c r="D56" s="78" t="s">
        <v>86</v>
      </c>
      <c r="E56" s="13">
        <v>44507</v>
      </c>
      <c r="F56" s="76" t="s">
        <v>87</v>
      </c>
      <c r="G56" s="13">
        <v>44507</v>
      </c>
      <c r="H56" s="77" t="s">
        <v>1584</v>
      </c>
      <c r="I56" s="16">
        <v>91</v>
      </c>
      <c r="J56" s="16">
        <v>38</v>
      </c>
      <c r="K56" s="16">
        <v>23</v>
      </c>
      <c r="L56" s="16">
        <v>6</v>
      </c>
      <c r="M56" s="81">
        <v>19.883500000000002</v>
      </c>
      <c r="N56" s="95">
        <v>19.883500000000002</v>
      </c>
      <c r="O56" s="64">
        <v>2530</v>
      </c>
      <c r="P56" s="65">
        <f>Table22457891011234567891011121314151617[[#This Row],[PEMBULATAN]]*O56</f>
        <v>50305.255000000005</v>
      </c>
    </row>
    <row r="57" spans="1:16" ht="24" customHeight="1" x14ac:dyDescent="0.2">
      <c r="A57" s="14"/>
      <c r="B57" s="75"/>
      <c r="C57" s="73" t="s">
        <v>1642</v>
      </c>
      <c r="D57" s="78" t="s">
        <v>86</v>
      </c>
      <c r="E57" s="13">
        <v>44507</v>
      </c>
      <c r="F57" s="76" t="s">
        <v>87</v>
      </c>
      <c r="G57" s="13">
        <v>44507</v>
      </c>
      <c r="H57" s="77" t="s">
        <v>1584</v>
      </c>
      <c r="I57" s="16">
        <v>70</v>
      </c>
      <c r="J57" s="16">
        <v>68</v>
      </c>
      <c r="K57" s="16">
        <v>10</v>
      </c>
      <c r="L57" s="16">
        <v>12</v>
      </c>
      <c r="M57" s="81">
        <v>11.9</v>
      </c>
      <c r="N57" s="95">
        <v>12</v>
      </c>
      <c r="O57" s="64">
        <v>2530</v>
      </c>
      <c r="P57" s="65">
        <f>Table22457891011234567891011121314151617[[#This Row],[PEMBULATAN]]*O57</f>
        <v>30360</v>
      </c>
    </row>
    <row r="58" spans="1:16" ht="24" customHeight="1" x14ac:dyDescent="0.2">
      <c r="A58" s="14"/>
      <c r="B58" s="75"/>
      <c r="C58" s="73" t="s">
        <v>1643</v>
      </c>
      <c r="D58" s="78" t="s">
        <v>86</v>
      </c>
      <c r="E58" s="13">
        <v>44507</v>
      </c>
      <c r="F58" s="76" t="s">
        <v>87</v>
      </c>
      <c r="G58" s="13">
        <v>44507</v>
      </c>
      <c r="H58" s="77" t="s">
        <v>1584</v>
      </c>
      <c r="I58" s="16">
        <v>56</v>
      </c>
      <c r="J58" s="16">
        <v>45</v>
      </c>
      <c r="K58" s="16">
        <v>28</v>
      </c>
      <c r="L58" s="16">
        <v>4</v>
      </c>
      <c r="M58" s="81">
        <v>17.64</v>
      </c>
      <c r="N58" s="95">
        <v>17.64</v>
      </c>
      <c r="O58" s="64">
        <v>2530</v>
      </c>
      <c r="P58" s="65">
        <f>Table22457891011234567891011121314151617[[#This Row],[PEMBULATAN]]*O58</f>
        <v>44629.200000000004</v>
      </c>
    </row>
    <row r="59" spans="1:16" ht="24" customHeight="1" x14ac:dyDescent="0.2">
      <c r="A59" s="14"/>
      <c r="B59" s="75"/>
      <c r="C59" s="73" t="s">
        <v>1644</v>
      </c>
      <c r="D59" s="78" t="s">
        <v>86</v>
      </c>
      <c r="E59" s="13">
        <v>44507</v>
      </c>
      <c r="F59" s="76" t="s">
        <v>87</v>
      </c>
      <c r="G59" s="13">
        <v>44507</v>
      </c>
      <c r="H59" s="77" t="s">
        <v>1584</v>
      </c>
      <c r="I59" s="16">
        <v>76</v>
      </c>
      <c r="J59" s="16">
        <v>56</v>
      </c>
      <c r="K59" s="16">
        <v>27</v>
      </c>
      <c r="L59" s="16">
        <v>9</v>
      </c>
      <c r="M59" s="81">
        <v>28.728000000000002</v>
      </c>
      <c r="N59" s="95">
        <v>28.728000000000002</v>
      </c>
      <c r="O59" s="64">
        <v>2530</v>
      </c>
      <c r="P59" s="65">
        <f>Table22457891011234567891011121314151617[[#This Row],[PEMBULATAN]]*O59</f>
        <v>72681.840000000011</v>
      </c>
    </row>
    <row r="60" spans="1:16" ht="24" customHeight="1" x14ac:dyDescent="0.2">
      <c r="A60" s="14"/>
      <c r="B60" s="75"/>
      <c r="C60" s="73" t="s">
        <v>1645</v>
      </c>
      <c r="D60" s="78" t="s">
        <v>86</v>
      </c>
      <c r="E60" s="13">
        <v>44507</v>
      </c>
      <c r="F60" s="76" t="s">
        <v>87</v>
      </c>
      <c r="G60" s="13">
        <v>44507</v>
      </c>
      <c r="H60" s="77" t="s">
        <v>1584</v>
      </c>
      <c r="I60" s="16">
        <v>65</v>
      </c>
      <c r="J60" s="16">
        <v>47</v>
      </c>
      <c r="K60" s="16">
        <v>30</v>
      </c>
      <c r="L60" s="16">
        <v>5</v>
      </c>
      <c r="M60" s="81">
        <v>22.912500000000001</v>
      </c>
      <c r="N60" s="95">
        <v>22.912500000000001</v>
      </c>
      <c r="O60" s="64">
        <v>2530</v>
      </c>
      <c r="P60" s="65">
        <f>Table22457891011234567891011121314151617[[#This Row],[PEMBULATAN]]*O60</f>
        <v>57968.625</v>
      </c>
    </row>
    <row r="61" spans="1:16" ht="24" customHeight="1" x14ac:dyDescent="0.2">
      <c r="A61" s="14"/>
      <c r="B61" s="75"/>
      <c r="C61" s="73" t="s">
        <v>1646</v>
      </c>
      <c r="D61" s="78" t="s">
        <v>86</v>
      </c>
      <c r="E61" s="13">
        <v>44507</v>
      </c>
      <c r="F61" s="76" t="s">
        <v>87</v>
      </c>
      <c r="G61" s="13">
        <v>44507</v>
      </c>
      <c r="H61" s="77" t="s">
        <v>1584</v>
      </c>
      <c r="I61" s="16">
        <v>36</v>
      </c>
      <c r="J61" s="16">
        <v>35</v>
      </c>
      <c r="K61" s="16">
        <v>37</v>
      </c>
      <c r="L61" s="16">
        <v>7</v>
      </c>
      <c r="M61" s="81">
        <v>11.654999999999999</v>
      </c>
      <c r="N61" s="95">
        <v>11.654999999999999</v>
      </c>
      <c r="O61" s="64">
        <v>2530</v>
      </c>
      <c r="P61" s="65">
        <f>Table22457891011234567891011121314151617[[#This Row],[PEMBULATAN]]*O61</f>
        <v>29487.149999999998</v>
      </c>
    </row>
    <row r="62" spans="1:16" ht="24" customHeight="1" x14ac:dyDescent="0.2">
      <c r="A62" s="14"/>
      <c r="B62" s="75"/>
      <c r="C62" s="73" t="s">
        <v>1647</v>
      </c>
      <c r="D62" s="78" t="s">
        <v>86</v>
      </c>
      <c r="E62" s="13">
        <v>44507</v>
      </c>
      <c r="F62" s="76" t="s">
        <v>87</v>
      </c>
      <c r="G62" s="13">
        <v>44507</v>
      </c>
      <c r="H62" s="77" t="s">
        <v>1584</v>
      </c>
      <c r="I62" s="16">
        <v>92</v>
      </c>
      <c r="J62" s="16">
        <v>69</v>
      </c>
      <c r="K62" s="16">
        <v>38</v>
      </c>
      <c r="L62" s="16">
        <v>24</v>
      </c>
      <c r="M62" s="81">
        <v>60.305999999999997</v>
      </c>
      <c r="N62" s="95">
        <v>61</v>
      </c>
      <c r="O62" s="64">
        <v>2530</v>
      </c>
      <c r="P62" s="65">
        <f>Table22457891011234567891011121314151617[[#This Row],[PEMBULATAN]]*O62</f>
        <v>154330</v>
      </c>
    </row>
    <row r="63" spans="1:16" ht="24" customHeight="1" x14ac:dyDescent="0.2">
      <c r="A63" s="14"/>
      <c r="B63" s="75"/>
      <c r="C63" s="73" t="s">
        <v>1648</v>
      </c>
      <c r="D63" s="78" t="s">
        <v>86</v>
      </c>
      <c r="E63" s="13">
        <v>44507</v>
      </c>
      <c r="F63" s="76" t="s">
        <v>87</v>
      </c>
      <c r="G63" s="13">
        <v>44507</v>
      </c>
      <c r="H63" s="77" t="s">
        <v>1584</v>
      </c>
      <c r="I63" s="16">
        <v>93</v>
      </c>
      <c r="J63" s="16">
        <v>40</v>
      </c>
      <c r="K63" s="16">
        <v>50</v>
      </c>
      <c r="L63" s="16">
        <v>16</v>
      </c>
      <c r="M63" s="81">
        <v>46.5</v>
      </c>
      <c r="N63" s="95">
        <v>46.5</v>
      </c>
      <c r="O63" s="64">
        <v>2530</v>
      </c>
      <c r="P63" s="65">
        <f>Table22457891011234567891011121314151617[[#This Row],[PEMBULATAN]]*O63</f>
        <v>117645</v>
      </c>
    </row>
    <row r="64" spans="1:16" ht="24" customHeight="1" x14ac:dyDescent="0.2">
      <c r="A64" s="14"/>
      <c r="B64" s="75"/>
      <c r="C64" s="73" t="s">
        <v>1649</v>
      </c>
      <c r="D64" s="78" t="s">
        <v>86</v>
      </c>
      <c r="E64" s="13">
        <v>44507</v>
      </c>
      <c r="F64" s="76" t="s">
        <v>87</v>
      </c>
      <c r="G64" s="13">
        <v>44507</v>
      </c>
      <c r="H64" s="77" t="s">
        <v>1584</v>
      </c>
      <c r="I64" s="16">
        <v>100</v>
      </c>
      <c r="J64" s="16">
        <v>51</v>
      </c>
      <c r="K64" s="16">
        <v>34</v>
      </c>
      <c r="L64" s="16">
        <v>14</v>
      </c>
      <c r="M64" s="81">
        <v>43.35</v>
      </c>
      <c r="N64" s="95">
        <v>44</v>
      </c>
      <c r="O64" s="64">
        <v>2530</v>
      </c>
      <c r="P64" s="65">
        <f>Table22457891011234567891011121314151617[[#This Row],[PEMBULATAN]]*O64</f>
        <v>111320</v>
      </c>
    </row>
    <row r="65" spans="1:16" ht="24" customHeight="1" x14ac:dyDescent="0.2">
      <c r="A65" s="14"/>
      <c r="B65" s="75"/>
      <c r="C65" s="73" t="s">
        <v>1650</v>
      </c>
      <c r="D65" s="78" t="s">
        <v>86</v>
      </c>
      <c r="E65" s="13">
        <v>44507</v>
      </c>
      <c r="F65" s="76" t="s">
        <v>87</v>
      </c>
      <c r="G65" s="13">
        <v>44507</v>
      </c>
      <c r="H65" s="77" t="s">
        <v>1584</v>
      </c>
      <c r="I65" s="16">
        <v>46</v>
      </c>
      <c r="J65" s="16">
        <v>47</v>
      </c>
      <c r="K65" s="16">
        <v>89</v>
      </c>
      <c r="L65" s="16">
        <v>24</v>
      </c>
      <c r="M65" s="81">
        <v>48.104500000000002</v>
      </c>
      <c r="N65" s="95">
        <v>48.104500000000002</v>
      </c>
      <c r="O65" s="64">
        <v>2530</v>
      </c>
      <c r="P65" s="65">
        <f>Table22457891011234567891011121314151617[[#This Row],[PEMBULATAN]]*O65</f>
        <v>121704.38500000001</v>
      </c>
    </row>
    <row r="66" spans="1:16" ht="24" customHeight="1" x14ac:dyDescent="0.2">
      <c r="A66" s="14"/>
      <c r="B66" s="75"/>
      <c r="C66" s="73" t="s">
        <v>1651</v>
      </c>
      <c r="D66" s="78" t="s">
        <v>86</v>
      </c>
      <c r="E66" s="13">
        <v>44507</v>
      </c>
      <c r="F66" s="76" t="s">
        <v>87</v>
      </c>
      <c r="G66" s="13">
        <v>44507</v>
      </c>
      <c r="H66" s="77" t="s">
        <v>1584</v>
      </c>
      <c r="I66" s="16">
        <v>42</v>
      </c>
      <c r="J66" s="16">
        <v>36</v>
      </c>
      <c r="K66" s="16">
        <v>27</v>
      </c>
      <c r="L66" s="16">
        <v>9</v>
      </c>
      <c r="M66" s="81">
        <v>10.206</v>
      </c>
      <c r="N66" s="95">
        <v>10.206</v>
      </c>
      <c r="O66" s="64">
        <v>2530</v>
      </c>
      <c r="P66" s="65">
        <f>Table22457891011234567891011121314151617[[#This Row],[PEMBULATAN]]*O66</f>
        <v>25821.18</v>
      </c>
    </row>
    <row r="67" spans="1:16" ht="24" customHeight="1" x14ac:dyDescent="0.2">
      <c r="A67" s="14"/>
      <c r="B67" s="75"/>
      <c r="C67" s="73" t="s">
        <v>1652</v>
      </c>
      <c r="D67" s="78" t="s">
        <v>86</v>
      </c>
      <c r="E67" s="13">
        <v>44507</v>
      </c>
      <c r="F67" s="76" t="s">
        <v>87</v>
      </c>
      <c r="G67" s="13">
        <v>44507</v>
      </c>
      <c r="H67" s="77" t="s">
        <v>1584</v>
      </c>
      <c r="I67" s="16">
        <v>38</v>
      </c>
      <c r="J67" s="16">
        <v>28</v>
      </c>
      <c r="K67" s="16">
        <v>40</v>
      </c>
      <c r="L67" s="16">
        <v>8</v>
      </c>
      <c r="M67" s="81">
        <v>10.64</v>
      </c>
      <c r="N67" s="95">
        <v>10.64</v>
      </c>
      <c r="O67" s="64">
        <v>2530</v>
      </c>
      <c r="P67" s="65">
        <f>Table22457891011234567891011121314151617[[#This Row],[PEMBULATAN]]*O67</f>
        <v>26919.200000000001</v>
      </c>
    </row>
    <row r="68" spans="1:16" ht="24" customHeight="1" x14ac:dyDescent="0.2">
      <c r="A68" s="14"/>
      <c r="B68" s="75"/>
      <c r="C68" s="73" t="s">
        <v>1653</v>
      </c>
      <c r="D68" s="78" t="s">
        <v>86</v>
      </c>
      <c r="E68" s="13">
        <v>44507</v>
      </c>
      <c r="F68" s="76" t="s">
        <v>87</v>
      </c>
      <c r="G68" s="13">
        <v>44507</v>
      </c>
      <c r="H68" s="77" t="s">
        <v>1584</v>
      </c>
      <c r="I68" s="16">
        <v>45</v>
      </c>
      <c r="J68" s="16">
        <v>40</v>
      </c>
      <c r="K68" s="16">
        <v>15</v>
      </c>
      <c r="L68" s="16">
        <v>5</v>
      </c>
      <c r="M68" s="81">
        <v>6.75</v>
      </c>
      <c r="N68" s="95">
        <v>6.75</v>
      </c>
      <c r="O68" s="64">
        <v>2530</v>
      </c>
      <c r="P68" s="65">
        <f>Table22457891011234567891011121314151617[[#This Row],[PEMBULATAN]]*O68</f>
        <v>17077.5</v>
      </c>
    </row>
    <row r="69" spans="1:16" ht="24" customHeight="1" x14ac:dyDescent="0.2">
      <c r="A69" s="14"/>
      <c r="B69" s="75"/>
      <c r="C69" s="73" t="s">
        <v>1654</v>
      </c>
      <c r="D69" s="78" t="s">
        <v>86</v>
      </c>
      <c r="E69" s="13">
        <v>44507</v>
      </c>
      <c r="F69" s="76" t="s">
        <v>87</v>
      </c>
      <c r="G69" s="13">
        <v>44507</v>
      </c>
      <c r="H69" s="77" t="s">
        <v>1584</v>
      </c>
      <c r="I69" s="16">
        <v>100</v>
      </c>
      <c r="J69" s="16">
        <v>56</v>
      </c>
      <c r="K69" s="16">
        <v>31</v>
      </c>
      <c r="L69" s="16">
        <v>22</v>
      </c>
      <c r="M69" s="81">
        <v>43.4</v>
      </c>
      <c r="N69" s="95">
        <v>44</v>
      </c>
      <c r="O69" s="64">
        <v>2530</v>
      </c>
      <c r="P69" s="65">
        <f>Table22457891011234567891011121314151617[[#This Row],[PEMBULATAN]]*O69</f>
        <v>111320</v>
      </c>
    </row>
    <row r="70" spans="1:16" ht="24" customHeight="1" x14ac:dyDescent="0.2">
      <c r="A70" s="14"/>
      <c r="B70" s="75"/>
      <c r="C70" s="73" t="s">
        <v>1655</v>
      </c>
      <c r="D70" s="78" t="s">
        <v>86</v>
      </c>
      <c r="E70" s="13">
        <v>44507</v>
      </c>
      <c r="F70" s="76" t="s">
        <v>87</v>
      </c>
      <c r="G70" s="13">
        <v>44507</v>
      </c>
      <c r="H70" s="77" t="s">
        <v>1584</v>
      </c>
      <c r="I70" s="16">
        <v>84</v>
      </c>
      <c r="J70" s="16">
        <v>52</v>
      </c>
      <c r="K70" s="16">
        <v>20</v>
      </c>
      <c r="L70" s="16">
        <v>8</v>
      </c>
      <c r="M70" s="81">
        <v>21.84</v>
      </c>
      <c r="N70" s="95">
        <v>21.84</v>
      </c>
      <c r="O70" s="64">
        <v>2530</v>
      </c>
      <c r="P70" s="65">
        <f>Table22457891011234567891011121314151617[[#This Row],[PEMBULATAN]]*O70</f>
        <v>55255.199999999997</v>
      </c>
    </row>
    <row r="71" spans="1:16" ht="24" customHeight="1" x14ac:dyDescent="0.2">
      <c r="A71" s="14"/>
      <c r="B71" s="75"/>
      <c r="C71" s="73" t="s">
        <v>1656</v>
      </c>
      <c r="D71" s="78" t="s">
        <v>86</v>
      </c>
      <c r="E71" s="13">
        <v>44507</v>
      </c>
      <c r="F71" s="76" t="s">
        <v>87</v>
      </c>
      <c r="G71" s="13">
        <v>44507</v>
      </c>
      <c r="H71" s="77" t="s">
        <v>1584</v>
      </c>
      <c r="I71" s="16">
        <v>92</v>
      </c>
      <c r="J71" s="16">
        <v>53</v>
      </c>
      <c r="K71" s="16">
        <v>32</v>
      </c>
      <c r="L71" s="16">
        <v>19</v>
      </c>
      <c r="M71" s="81">
        <v>39.008000000000003</v>
      </c>
      <c r="N71" s="95">
        <v>39.008000000000003</v>
      </c>
      <c r="O71" s="64">
        <v>2530</v>
      </c>
      <c r="P71" s="65">
        <f>Table22457891011234567891011121314151617[[#This Row],[PEMBULATAN]]*O71</f>
        <v>98690.240000000005</v>
      </c>
    </row>
    <row r="72" spans="1:16" ht="24" customHeight="1" x14ac:dyDescent="0.2">
      <c r="A72" s="14"/>
      <c r="B72" s="75"/>
      <c r="C72" s="73" t="s">
        <v>1657</v>
      </c>
      <c r="D72" s="78" t="s">
        <v>86</v>
      </c>
      <c r="E72" s="13">
        <v>44507</v>
      </c>
      <c r="F72" s="76" t="s">
        <v>87</v>
      </c>
      <c r="G72" s="13">
        <v>44507</v>
      </c>
      <c r="H72" s="77" t="s">
        <v>1584</v>
      </c>
      <c r="I72" s="16">
        <v>88</v>
      </c>
      <c r="J72" s="16">
        <v>50</v>
      </c>
      <c r="K72" s="16">
        <v>38</v>
      </c>
      <c r="L72" s="16">
        <v>13</v>
      </c>
      <c r="M72" s="81">
        <v>41.8</v>
      </c>
      <c r="N72" s="95">
        <v>41.8</v>
      </c>
      <c r="O72" s="64">
        <v>2530</v>
      </c>
      <c r="P72" s="65">
        <f>Table22457891011234567891011121314151617[[#This Row],[PEMBULATAN]]*O72</f>
        <v>105754</v>
      </c>
    </row>
    <row r="73" spans="1:16" ht="24" customHeight="1" x14ac:dyDescent="0.2">
      <c r="A73" s="14"/>
      <c r="B73" s="75"/>
      <c r="C73" s="73" t="s">
        <v>1658</v>
      </c>
      <c r="D73" s="78" t="s">
        <v>86</v>
      </c>
      <c r="E73" s="13">
        <v>44507</v>
      </c>
      <c r="F73" s="76" t="s">
        <v>87</v>
      </c>
      <c r="G73" s="13">
        <v>44507</v>
      </c>
      <c r="H73" s="77" t="s">
        <v>1584</v>
      </c>
      <c r="I73" s="16">
        <v>60</v>
      </c>
      <c r="J73" s="16">
        <v>57</v>
      </c>
      <c r="K73" s="16">
        <v>33</v>
      </c>
      <c r="L73" s="16">
        <v>8</v>
      </c>
      <c r="M73" s="81">
        <v>28.215</v>
      </c>
      <c r="N73" s="95">
        <v>28.215</v>
      </c>
      <c r="O73" s="64">
        <v>2530</v>
      </c>
      <c r="P73" s="65">
        <f>Table22457891011234567891011121314151617[[#This Row],[PEMBULATAN]]*O73</f>
        <v>71383.95</v>
      </c>
    </row>
    <row r="74" spans="1:16" ht="24" customHeight="1" x14ac:dyDescent="0.2">
      <c r="A74" s="14"/>
      <c r="B74" s="75"/>
      <c r="C74" s="73" t="s">
        <v>1659</v>
      </c>
      <c r="D74" s="78" t="s">
        <v>86</v>
      </c>
      <c r="E74" s="13">
        <v>44507</v>
      </c>
      <c r="F74" s="76" t="s">
        <v>87</v>
      </c>
      <c r="G74" s="13">
        <v>44507</v>
      </c>
      <c r="H74" s="77" t="s">
        <v>1584</v>
      </c>
      <c r="I74" s="16">
        <v>28</v>
      </c>
      <c r="J74" s="16">
        <v>30</v>
      </c>
      <c r="K74" s="16">
        <v>30</v>
      </c>
      <c r="L74" s="16">
        <v>1</v>
      </c>
      <c r="M74" s="81">
        <v>6.3</v>
      </c>
      <c r="N74" s="95">
        <v>7</v>
      </c>
      <c r="O74" s="64">
        <v>2530</v>
      </c>
      <c r="P74" s="65">
        <f>Table22457891011234567891011121314151617[[#This Row],[PEMBULATAN]]*O74</f>
        <v>17710</v>
      </c>
    </row>
    <row r="75" spans="1:16" ht="24" customHeight="1" x14ac:dyDescent="0.2">
      <c r="A75" s="14"/>
      <c r="B75" s="75"/>
      <c r="C75" s="73" t="s">
        <v>1660</v>
      </c>
      <c r="D75" s="78" t="s">
        <v>86</v>
      </c>
      <c r="E75" s="13">
        <v>44507</v>
      </c>
      <c r="F75" s="76" t="s">
        <v>87</v>
      </c>
      <c r="G75" s="13">
        <v>44507</v>
      </c>
      <c r="H75" s="77" t="s">
        <v>1584</v>
      </c>
      <c r="I75" s="16">
        <v>60</v>
      </c>
      <c r="J75" s="16">
        <v>37</v>
      </c>
      <c r="K75" s="16">
        <v>40</v>
      </c>
      <c r="L75" s="16">
        <v>27</v>
      </c>
      <c r="M75" s="81">
        <v>22.2</v>
      </c>
      <c r="N75" s="95">
        <v>27</v>
      </c>
      <c r="O75" s="64">
        <v>2530</v>
      </c>
      <c r="P75" s="65">
        <f>Table22457891011234567891011121314151617[[#This Row],[PEMBULATAN]]*O75</f>
        <v>68310</v>
      </c>
    </row>
    <row r="76" spans="1:16" ht="24" customHeight="1" x14ac:dyDescent="0.2">
      <c r="A76" s="14"/>
      <c r="B76" s="75"/>
      <c r="C76" s="73" t="s">
        <v>1661</v>
      </c>
      <c r="D76" s="78" t="s">
        <v>86</v>
      </c>
      <c r="E76" s="13">
        <v>44507</v>
      </c>
      <c r="F76" s="76" t="s">
        <v>87</v>
      </c>
      <c r="G76" s="13">
        <v>44507</v>
      </c>
      <c r="H76" s="77" t="s">
        <v>1584</v>
      </c>
      <c r="I76" s="16">
        <v>163</v>
      </c>
      <c r="J76" s="16">
        <v>26</v>
      </c>
      <c r="K76" s="16">
        <v>12</v>
      </c>
      <c r="L76" s="16">
        <v>2</v>
      </c>
      <c r="M76" s="81">
        <v>12.714</v>
      </c>
      <c r="N76" s="95">
        <v>12.714</v>
      </c>
      <c r="O76" s="64">
        <v>2530</v>
      </c>
      <c r="P76" s="65">
        <f>Table22457891011234567891011121314151617[[#This Row],[PEMBULATAN]]*O76</f>
        <v>32166.420000000002</v>
      </c>
    </row>
    <row r="77" spans="1:16" ht="24" customHeight="1" x14ac:dyDescent="0.2">
      <c r="A77" s="14"/>
      <c r="B77" s="75"/>
      <c r="C77" s="73" t="s">
        <v>1662</v>
      </c>
      <c r="D77" s="78" t="s">
        <v>86</v>
      </c>
      <c r="E77" s="13">
        <v>44507</v>
      </c>
      <c r="F77" s="76" t="s">
        <v>87</v>
      </c>
      <c r="G77" s="13">
        <v>44507</v>
      </c>
      <c r="H77" s="77" t="s">
        <v>1584</v>
      </c>
      <c r="I77" s="16">
        <v>80</v>
      </c>
      <c r="J77" s="16">
        <v>30</v>
      </c>
      <c r="K77" s="16">
        <v>30</v>
      </c>
      <c r="L77" s="16">
        <v>17</v>
      </c>
      <c r="M77" s="81">
        <v>18</v>
      </c>
      <c r="N77" s="95">
        <v>18</v>
      </c>
      <c r="O77" s="64">
        <v>2530</v>
      </c>
      <c r="P77" s="65">
        <f>Table22457891011234567891011121314151617[[#This Row],[PEMBULATAN]]*O77</f>
        <v>45540</v>
      </c>
    </row>
    <row r="78" spans="1:16" ht="24" customHeight="1" x14ac:dyDescent="0.2">
      <c r="A78" s="14"/>
      <c r="B78" s="75"/>
      <c r="C78" s="73" t="s">
        <v>1663</v>
      </c>
      <c r="D78" s="78" t="s">
        <v>86</v>
      </c>
      <c r="E78" s="13">
        <v>44507</v>
      </c>
      <c r="F78" s="76" t="s">
        <v>87</v>
      </c>
      <c r="G78" s="13">
        <v>44507</v>
      </c>
      <c r="H78" s="77" t="s">
        <v>1584</v>
      </c>
      <c r="I78" s="16">
        <v>114</v>
      </c>
      <c r="J78" s="16">
        <v>22</v>
      </c>
      <c r="K78" s="16">
        <v>6</v>
      </c>
      <c r="L78" s="16">
        <v>3</v>
      </c>
      <c r="M78" s="81">
        <v>3.762</v>
      </c>
      <c r="N78" s="95">
        <v>3.762</v>
      </c>
      <c r="O78" s="64">
        <v>2530</v>
      </c>
      <c r="P78" s="65">
        <f>Table22457891011234567891011121314151617[[#This Row],[PEMBULATAN]]*O78</f>
        <v>9517.86</v>
      </c>
    </row>
    <row r="79" spans="1:16" ht="24" customHeight="1" x14ac:dyDescent="0.2">
      <c r="A79" s="14"/>
      <c r="B79" s="75"/>
      <c r="C79" s="73" t="s">
        <v>1664</v>
      </c>
      <c r="D79" s="78" t="s">
        <v>86</v>
      </c>
      <c r="E79" s="13">
        <v>44507</v>
      </c>
      <c r="F79" s="76" t="s">
        <v>87</v>
      </c>
      <c r="G79" s="13">
        <v>44507</v>
      </c>
      <c r="H79" s="77" t="s">
        <v>1584</v>
      </c>
      <c r="I79" s="16">
        <v>72</v>
      </c>
      <c r="J79" s="16">
        <v>55</v>
      </c>
      <c r="K79" s="16">
        <v>23</v>
      </c>
      <c r="L79" s="16">
        <v>9</v>
      </c>
      <c r="M79" s="81">
        <v>22.77</v>
      </c>
      <c r="N79" s="95">
        <v>22.77</v>
      </c>
      <c r="O79" s="64">
        <v>2530</v>
      </c>
      <c r="P79" s="65">
        <f>Table22457891011234567891011121314151617[[#This Row],[PEMBULATAN]]*O79</f>
        <v>57608.1</v>
      </c>
    </row>
    <row r="80" spans="1:16" ht="24" customHeight="1" x14ac:dyDescent="0.2">
      <c r="A80" s="14"/>
      <c r="B80" s="75"/>
      <c r="C80" s="73" t="s">
        <v>1665</v>
      </c>
      <c r="D80" s="78" t="s">
        <v>86</v>
      </c>
      <c r="E80" s="13">
        <v>44507</v>
      </c>
      <c r="F80" s="76" t="s">
        <v>87</v>
      </c>
      <c r="G80" s="13">
        <v>44507</v>
      </c>
      <c r="H80" s="77" t="s">
        <v>1584</v>
      </c>
      <c r="I80" s="16">
        <v>90</v>
      </c>
      <c r="J80" s="16">
        <v>50</v>
      </c>
      <c r="K80" s="16">
        <v>26</v>
      </c>
      <c r="L80" s="16">
        <v>8</v>
      </c>
      <c r="M80" s="81">
        <v>29.25</v>
      </c>
      <c r="N80" s="95">
        <v>29.25</v>
      </c>
      <c r="O80" s="64">
        <v>2530</v>
      </c>
      <c r="P80" s="65">
        <f>Table22457891011234567891011121314151617[[#This Row],[PEMBULATAN]]*O80</f>
        <v>74002.5</v>
      </c>
    </row>
    <row r="81" spans="1:16" ht="24" customHeight="1" x14ac:dyDescent="0.2">
      <c r="A81" s="14"/>
      <c r="B81" s="75"/>
      <c r="C81" s="73" t="s">
        <v>1666</v>
      </c>
      <c r="D81" s="78" t="s">
        <v>86</v>
      </c>
      <c r="E81" s="13">
        <v>44507</v>
      </c>
      <c r="F81" s="76" t="s">
        <v>87</v>
      </c>
      <c r="G81" s="13">
        <v>44507</v>
      </c>
      <c r="H81" s="77" t="s">
        <v>1584</v>
      </c>
      <c r="I81" s="16">
        <v>125</v>
      </c>
      <c r="J81" s="16">
        <v>32</v>
      </c>
      <c r="K81" s="16">
        <v>14</v>
      </c>
      <c r="L81" s="16">
        <v>5</v>
      </c>
      <c r="M81" s="81">
        <v>14</v>
      </c>
      <c r="N81" s="95">
        <v>14</v>
      </c>
      <c r="O81" s="64">
        <v>2530</v>
      </c>
      <c r="P81" s="65">
        <f>Table22457891011234567891011121314151617[[#This Row],[PEMBULATAN]]*O81</f>
        <v>35420</v>
      </c>
    </row>
    <row r="82" spans="1:16" ht="24" customHeight="1" x14ac:dyDescent="0.2">
      <c r="A82" s="14"/>
      <c r="B82" s="75"/>
      <c r="C82" s="73" t="s">
        <v>1667</v>
      </c>
      <c r="D82" s="78" t="s">
        <v>86</v>
      </c>
      <c r="E82" s="13">
        <v>44507</v>
      </c>
      <c r="F82" s="76" t="s">
        <v>87</v>
      </c>
      <c r="G82" s="13">
        <v>44507</v>
      </c>
      <c r="H82" s="77" t="s">
        <v>1584</v>
      </c>
      <c r="I82" s="16">
        <v>116</v>
      </c>
      <c r="J82" s="16">
        <v>23</v>
      </c>
      <c r="K82" s="16">
        <v>6</v>
      </c>
      <c r="L82" s="16">
        <v>3</v>
      </c>
      <c r="M82" s="81">
        <v>4.0019999999999998</v>
      </c>
      <c r="N82" s="95">
        <v>4.0019999999999998</v>
      </c>
      <c r="O82" s="64">
        <v>2530</v>
      </c>
      <c r="P82" s="65">
        <f>Table22457891011234567891011121314151617[[#This Row],[PEMBULATAN]]*O82</f>
        <v>10125.06</v>
      </c>
    </row>
    <row r="83" spans="1:16" ht="24" customHeight="1" x14ac:dyDescent="0.2">
      <c r="A83" s="14"/>
      <c r="B83" s="75"/>
      <c r="C83" s="73" t="s">
        <v>1668</v>
      </c>
      <c r="D83" s="78" t="s">
        <v>86</v>
      </c>
      <c r="E83" s="13">
        <v>44507</v>
      </c>
      <c r="F83" s="76" t="s">
        <v>87</v>
      </c>
      <c r="G83" s="13">
        <v>44507</v>
      </c>
      <c r="H83" s="77" t="s">
        <v>1584</v>
      </c>
      <c r="I83" s="16">
        <v>92</v>
      </c>
      <c r="J83" s="16">
        <v>40</v>
      </c>
      <c r="K83" s="16">
        <v>17</v>
      </c>
      <c r="L83" s="16">
        <v>10</v>
      </c>
      <c r="M83" s="81">
        <v>15.64</v>
      </c>
      <c r="N83" s="95">
        <v>15.64</v>
      </c>
      <c r="O83" s="64">
        <v>2530</v>
      </c>
      <c r="P83" s="65">
        <f>Table22457891011234567891011121314151617[[#This Row],[PEMBULATAN]]*O83</f>
        <v>39569.200000000004</v>
      </c>
    </row>
    <row r="84" spans="1:16" ht="24" customHeight="1" x14ac:dyDescent="0.2">
      <c r="A84" s="14"/>
      <c r="B84" s="75"/>
      <c r="C84" s="73" t="s">
        <v>1669</v>
      </c>
      <c r="D84" s="78" t="s">
        <v>86</v>
      </c>
      <c r="E84" s="13">
        <v>44507</v>
      </c>
      <c r="F84" s="76" t="s">
        <v>87</v>
      </c>
      <c r="G84" s="13">
        <v>44507</v>
      </c>
      <c r="H84" s="77" t="s">
        <v>1584</v>
      </c>
      <c r="I84" s="16">
        <v>86</v>
      </c>
      <c r="J84" s="16">
        <v>40</v>
      </c>
      <c r="K84" s="16">
        <v>36</v>
      </c>
      <c r="L84" s="16">
        <v>7</v>
      </c>
      <c r="M84" s="81">
        <v>30.96</v>
      </c>
      <c r="N84" s="95">
        <v>30.96</v>
      </c>
      <c r="O84" s="64">
        <v>2530</v>
      </c>
      <c r="P84" s="65">
        <f>Table22457891011234567891011121314151617[[#This Row],[PEMBULATAN]]*O84</f>
        <v>78328.800000000003</v>
      </c>
    </row>
    <row r="85" spans="1:16" ht="24" customHeight="1" x14ac:dyDescent="0.2">
      <c r="A85" s="14"/>
      <c r="B85" s="75"/>
      <c r="C85" s="73" t="s">
        <v>1670</v>
      </c>
      <c r="D85" s="78" t="s">
        <v>86</v>
      </c>
      <c r="E85" s="13">
        <v>44507</v>
      </c>
      <c r="F85" s="76" t="s">
        <v>87</v>
      </c>
      <c r="G85" s="13">
        <v>44507</v>
      </c>
      <c r="H85" s="77" t="s">
        <v>1584</v>
      </c>
      <c r="I85" s="16">
        <v>84</v>
      </c>
      <c r="J85" s="16">
        <v>61</v>
      </c>
      <c r="K85" s="16">
        <v>12</v>
      </c>
      <c r="L85" s="16">
        <v>4</v>
      </c>
      <c r="M85" s="81">
        <v>15.372</v>
      </c>
      <c r="N85" s="95">
        <v>16</v>
      </c>
      <c r="O85" s="64">
        <v>2530</v>
      </c>
      <c r="P85" s="65">
        <f>Table22457891011234567891011121314151617[[#This Row],[PEMBULATAN]]*O85</f>
        <v>40480</v>
      </c>
    </row>
    <row r="86" spans="1:16" ht="24" customHeight="1" x14ac:dyDescent="0.2">
      <c r="A86" s="14"/>
      <c r="B86" s="75"/>
      <c r="C86" s="73" t="s">
        <v>1671</v>
      </c>
      <c r="D86" s="78" t="s">
        <v>86</v>
      </c>
      <c r="E86" s="13">
        <v>44507</v>
      </c>
      <c r="F86" s="76" t="s">
        <v>87</v>
      </c>
      <c r="G86" s="13">
        <v>44507</v>
      </c>
      <c r="H86" s="77" t="s">
        <v>1584</v>
      </c>
      <c r="I86" s="16">
        <v>85</v>
      </c>
      <c r="J86" s="16">
        <v>54</v>
      </c>
      <c r="K86" s="16">
        <v>33</v>
      </c>
      <c r="L86" s="16">
        <v>8</v>
      </c>
      <c r="M86" s="81">
        <v>37.8675</v>
      </c>
      <c r="N86" s="95">
        <v>37.8675</v>
      </c>
      <c r="O86" s="64">
        <v>2530</v>
      </c>
      <c r="P86" s="65">
        <f>Table22457891011234567891011121314151617[[#This Row],[PEMBULATAN]]*O86</f>
        <v>95804.774999999994</v>
      </c>
    </row>
    <row r="87" spans="1:16" ht="24" customHeight="1" x14ac:dyDescent="0.2">
      <c r="A87" s="14"/>
      <c r="B87" s="75"/>
      <c r="C87" s="73" t="s">
        <v>1672</v>
      </c>
      <c r="D87" s="78" t="s">
        <v>86</v>
      </c>
      <c r="E87" s="13">
        <v>44507</v>
      </c>
      <c r="F87" s="76" t="s">
        <v>87</v>
      </c>
      <c r="G87" s="13">
        <v>44507</v>
      </c>
      <c r="H87" s="77" t="s">
        <v>1584</v>
      </c>
      <c r="I87" s="16">
        <v>90</v>
      </c>
      <c r="J87" s="16">
        <v>56</v>
      </c>
      <c r="K87" s="16">
        <v>33</v>
      </c>
      <c r="L87" s="16">
        <v>12</v>
      </c>
      <c r="M87" s="81">
        <v>41.58</v>
      </c>
      <c r="N87" s="95">
        <v>41.58</v>
      </c>
      <c r="O87" s="64">
        <v>2530</v>
      </c>
      <c r="P87" s="65">
        <f>Table22457891011234567891011121314151617[[#This Row],[PEMBULATAN]]*O87</f>
        <v>105197.4</v>
      </c>
    </row>
    <row r="88" spans="1:16" ht="24" customHeight="1" x14ac:dyDescent="0.2">
      <c r="A88" s="14"/>
      <c r="B88" s="75"/>
      <c r="C88" s="73" t="s">
        <v>1673</v>
      </c>
      <c r="D88" s="78" t="s">
        <v>86</v>
      </c>
      <c r="E88" s="13">
        <v>44507</v>
      </c>
      <c r="F88" s="76" t="s">
        <v>87</v>
      </c>
      <c r="G88" s="13">
        <v>44507</v>
      </c>
      <c r="H88" s="77" t="s">
        <v>1584</v>
      </c>
      <c r="I88" s="16">
        <v>40</v>
      </c>
      <c r="J88" s="16">
        <v>61</v>
      </c>
      <c r="K88" s="16">
        <v>20</v>
      </c>
      <c r="L88" s="16">
        <v>3</v>
      </c>
      <c r="M88" s="81">
        <v>12.2</v>
      </c>
      <c r="N88" s="95">
        <v>12.2</v>
      </c>
      <c r="O88" s="64">
        <v>2530</v>
      </c>
      <c r="P88" s="65">
        <f>Table22457891011234567891011121314151617[[#This Row],[PEMBULATAN]]*O88</f>
        <v>30866</v>
      </c>
    </row>
    <row r="89" spans="1:16" ht="24" customHeight="1" x14ac:dyDescent="0.2">
      <c r="A89" s="14"/>
      <c r="B89" s="75"/>
      <c r="C89" s="73" t="s">
        <v>1674</v>
      </c>
      <c r="D89" s="78" t="s">
        <v>86</v>
      </c>
      <c r="E89" s="13">
        <v>44507</v>
      </c>
      <c r="F89" s="76" t="s">
        <v>87</v>
      </c>
      <c r="G89" s="13">
        <v>44507</v>
      </c>
      <c r="H89" s="77" t="s">
        <v>1584</v>
      </c>
      <c r="I89" s="16">
        <v>52</v>
      </c>
      <c r="J89" s="16">
        <v>61</v>
      </c>
      <c r="K89" s="16">
        <v>22</v>
      </c>
      <c r="L89" s="16">
        <v>6</v>
      </c>
      <c r="M89" s="81">
        <v>17.446000000000002</v>
      </c>
      <c r="N89" s="95">
        <v>18</v>
      </c>
      <c r="O89" s="64">
        <v>2530</v>
      </c>
      <c r="P89" s="65">
        <f>Table22457891011234567891011121314151617[[#This Row],[PEMBULATAN]]*O89</f>
        <v>45540</v>
      </c>
    </row>
    <row r="90" spans="1:16" ht="24" customHeight="1" x14ac:dyDescent="0.2">
      <c r="A90" s="14"/>
      <c r="B90" s="75"/>
      <c r="C90" s="73" t="s">
        <v>1675</v>
      </c>
      <c r="D90" s="78" t="s">
        <v>86</v>
      </c>
      <c r="E90" s="13">
        <v>44507</v>
      </c>
      <c r="F90" s="76" t="s">
        <v>87</v>
      </c>
      <c r="G90" s="13">
        <v>44507</v>
      </c>
      <c r="H90" s="77" t="s">
        <v>1584</v>
      </c>
      <c r="I90" s="16">
        <v>93</v>
      </c>
      <c r="J90" s="16">
        <v>62</v>
      </c>
      <c r="K90" s="16">
        <v>33</v>
      </c>
      <c r="L90" s="16">
        <v>24</v>
      </c>
      <c r="M90" s="81">
        <v>47.569499999999998</v>
      </c>
      <c r="N90" s="95">
        <v>47.569499999999998</v>
      </c>
      <c r="O90" s="64">
        <v>2530</v>
      </c>
      <c r="P90" s="65">
        <f>Table22457891011234567891011121314151617[[#This Row],[PEMBULATAN]]*O90</f>
        <v>120350.83499999999</v>
      </c>
    </row>
    <row r="91" spans="1:16" ht="24" customHeight="1" x14ac:dyDescent="0.2">
      <c r="A91" s="14"/>
      <c r="B91" s="75"/>
      <c r="C91" s="73" t="s">
        <v>1676</v>
      </c>
      <c r="D91" s="78" t="s">
        <v>86</v>
      </c>
      <c r="E91" s="13">
        <v>44507</v>
      </c>
      <c r="F91" s="76" t="s">
        <v>87</v>
      </c>
      <c r="G91" s="13">
        <v>44507</v>
      </c>
      <c r="H91" s="77" t="s">
        <v>1584</v>
      </c>
      <c r="I91" s="16">
        <v>61</v>
      </c>
      <c r="J91" s="16">
        <v>42</v>
      </c>
      <c r="K91" s="16">
        <v>21</v>
      </c>
      <c r="L91" s="16">
        <v>7</v>
      </c>
      <c r="M91" s="81">
        <v>13.4505</v>
      </c>
      <c r="N91" s="95">
        <v>14</v>
      </c>
      <c r="O91" s="64">
        <v>2530</v>
      </c>
      <c r="P91" s="65">
        <f>Table22457891011234567891011121314151617[[#This Row],[PEMBULATAN]]*O91</f>
        <v>35420</v>
      </c>
    </row>
    <row r="92" spans="1:16" ht="24" customHeight="1" x14ac:dyDescent="0.2">
      <c r="A92" s="14"/>
      <c r="B92" s="75"/>
      <c r="C92" s="73" t="s">
        <v>1677</v>
      </c>
      <c r="D92" s="78" t="s">
        <v>86</v>
      </c>
      <c r="E92" s="13">
        <v>44507</v>
      </c>
      <c r="F92" s="76" t="s">
        <v>87</v>
      </c>
      <c r="G92" s="13">
        <v>44507</v>
      </c>
      <c r="H92" s="77" t="s">
        <v>1584</v>
      </c>
      <c r="I92" s="16">
        <v>58</v>
      </c>
      <c r="J92" s="16">
        <v>42</v>
      </c>
      <c r="K92" s="16">
        <v>30</v>
      </c>
      <c r="L92" s="16">
        <v>7</v>
      </c>
      <c r="M92" s="81">
        <v>18.27</v>
      </c>
      <c r="N92" s="95">
        <v>18.27</v>
      </c>
      <c r="O92" s="64">
        <v>2530</v>
      </c>
      <c r="P92" s="65">
        <f>Table22457891011234567891011121314151617[[#This Row],[PEMBULATAN]]*O92</f>
        <v>46223.1</v>
      </c>
    </row>
    <row r="93" spans="1:16" ht="24" customHeight="1" x14ac:dyDescent="0.2">
      <c r="A93" s="14"/>
      <c r="B93" s="75"/>
      <c r="C93" s="73" t="s">
        <v>1678</v>
      </c>
      <c r="D93" s="78" t="s">
        <v>86</v>
      </c>
      <c r="E93" s="13">
        <v>44507</v>
      </c>
      <c r="F93" s="76" t="s">
        <v>87</v>
      </c>
      <c r="G93" s="13">
        <v>44507</v>
      </c>
      <c r="H93" s="77" t="s">
        <v>1584</v>
      </c>
      <c r="I93" s="16">
        <v>33</v>
      </c>
      <c r="J93" s="16">
        <v>20</v>
      </c>
      <c r="K93" s="16">
        <v>10</v>
      </c>
      <c r="L93" s="16">
        <v>4</v>
      </c>
      <c r="M93" s="81">
        <v>1.65</v>
      </c>
      <c r="N93" s="95">
        <v>4</v>
      </c>
      <c r="O93" s="64">
        <v>2530</v>
      </c>
      <c r="P93" s="65">
        <f>Table22457891011234567891011121314151617[[#This Row],[PEMBULATAN]]*O93</f>
        <v>10120</v>
      </c>
    </row>
    <row r="94" spans="1:16" ht="24" customHeight="1" x14ac:dyDescent="0.2">
      <c r="A94" s="14"/>
      <c r="B94" s="75"/>
      <c r="C94" s="73" t="s">
        <v>1679</v>
      </c>
      <c r="D94" s="78" t="s">
        <v>86</v>
      </c>
      <c r="E94" s="13">
        <v>44507</v>
      </c>
      <c r="F94" s="76" t="s">
        <v>87</v>
      </c>
      <c r="G94" s="13">
        <v>44507</v>
      </c>
      <c r="H94" s="77" t="s">
        <v>1584</v>
      </c>
      <c r="I94" s="16">
        <v>80</v>
      </c>
      <c r="J94" s="16">
        <v>63</v>
      </c>
      <c r="K94" s="16">
        <v>32</v>
      </c>
      <c r="L94" s="16">
        <v>13</v>
      </c>
      <c r="M94" s="81">
        <v>40.32</v>
      </c>
      <c r="N94" s="95">
        <v>41</v>
      </c>
      <c r="O94" s="64">
        <v>2530</v>
      </c>
      <c r="P94" s="65">
        <f>Table22457891011234567891011121314151617[[#This Row],[PEMBULATAN]]*O94</f>
        <v>103730</v>
      </c>
    </row>
    <row r="95" spans="1:16" ht="24" customHeight="1" x14ac:dyDescent="0.2">
      <c r="A95" s="14"/>
      <c r="B95" s="75"/>
      <c r="C95" s="73" t="s">
        <v>1680</v>
      </c>
      <c r="D95" s="78" t="s">
        <v>86</v>
      </c>
      <c r="E95" s="13">
        <v>44507</v>
      </c>
      <c r="F95" s="76" t="s">
        <v>87</v>
      </c>
      <c r="G95" s="13">
        <v>44507</v>
      </c>
      <c r="H95" s="77" t="s">
        <v>1584</v>
      </c>
      <c r="I95" s="16">
        <v>43</v>
      </c>
      <c r="J95" s="16">
        <v>60</v>
      </c>
      <c r="K95" s="16">
        <v>32</v>
      </c>
      <c r="L95" s="16">
        <v>5</v>
      </c>
      <c r="M95" s="81">
        <v>20.64</v>
      </c>
      <c r="N95" s="95">
        <v>20.64</v>
      </c>
      <c r="O95" s="64">
        <v>2530</v>
      </c>
      <c r="P95" s="65">
        <f>Table22457891011234567891011121314151617[[#This Row],[PEMBULATAN]]*O95</f>
        <v>52219.200000000004</v>
      </c>
    </row>
    <row r="96" spans="1:16" ht="24" customHeight="1" x14ac:dyDescent="0.2">
      <c r="A96" s="14"/>
      <c r="B96" s="75"/>
      <c r="C96" s="73" t="s">
        <v>1681</v>
      </c>
      <c r="D96" s="78" t="s">
        <v>86</v>
      </c>
      <c r="E96" s="13">
        <v>44507</v>
      </c>
      <c r="F96" s="76" t="s">
        <v>87</v>
      </c>
      <c r="G96" s="13">
        <v>44507</v>
      </c>
      <c r="H96" s="77" t="s">
        <v>1584</v>
      </c>
      <c r="I96" s="16">
        <v>62</v>
      </c>
      <c r="J96" s="16">
        <v>22</v>
      </c>
      <c r="K96" s="16">
        <v>22</v>
      </c>
      <c r="L96" s="16">
        <v>2</v>
      </c>
      <c r="M96" s="81">
        <v>7.5019999999999998</v>
      </c>
      <c r="N96" s="95">
        <v>7.5019999999999998</v>
      </c>
      <c r="O96" s="64">
        <v>2530</v>
      </c>
      <c r="P96" s="65">
        <f>Table22457891011234567891011121314151617[[#This Row],[PEMBULATAN]]*O96</f>
        <v>18980.059999999998</v>
      </c>
    </row>
    <row r="97" spans="1:16" ht="24" customHeight="1" x14ac:dyDescent="0.2">
      <c r="A97" s="14"/>
      <c r="B97" s="75"/>
      <c r="C97" s="73" t="s">
        <v>1682</v>
      </c>
      <c r="D97" s="78" t="s">
        <v>86</v>
      </c>
      <c r="E97" s="13">
        <v>44507</v>
      </c>
      <c r="F97" s="76" t="s">
        <v>87</v>
      </c>
      <c r="G97" s="13">
        <v>44507</v>
      </c>
      <c r="H97" s="77" t="s">
        <v>1584</v>
      </c>
      <c r="I97" s="16">
        <v>62</v>
      </c>
      <c r="J97" s="16">
        <v>53</v>
      </c>
      <c r="K97" s="16">
        <v>21</v>
      </c>
      <c r="L97" s="16">
        <v>7</v>
      </c>
      <c r="M97" s="81">
        <v>17.2515</v>
      </c>
      <c r="N97" s="95">
        <v>17.2515</v>
      </c>
      <c r="O97" s="64">
        <v>2530</v>
      </c>
      <c r="P97" s="65">
        <f>Table22457891011234567891011121314151617[[#This Row],[PEMBULATAN]]*O97</f>
        <v>43646.294999999998</v>
      </c>
    </row>
    <row r="98" spans="1:16" ht="24" customHeight="1" x14ac:dyDescent="0.2">
      <c r="A98" s="14"/>
      <c r="B98" s="75"/>
      <c r="C98" s="73" t="s">
        <v>1683</v>
      </c>
      <c r="D98" s="78" t="s">
        <v>86</v>
      </c>
      <c r="E98" s="13">
        <v>44507</v>
      </c>
      <c r="F98" s="76" t="s">
        <v>87</v>
      </c>
      <c r="G98" s="13">
        <v>44507</v>
      </c>
      <c r="H98" s="77" t="s">
        <v>1584</v>
      </c>
      <c r="I98" s="16">
        <v>60</v>
      </c>
      <c r="J98" s="16">
        <v>32</v>
      </c>
      <c r="K98" s="16">
        <v>22</v>
      </c>
      <c r="L98" s="16">
        <v>4</v>
      </c>
      <c r="M98" s="81">
        <v>10.56</v>
      </c>
      <c r="N98" s="95">
        <v>10.56</v>
      </c>
      <c r="O98" s="64">
        <v>2530</v>
      </c>
      <c r="P98" s="65">
        <f>Table22457891011234567891011121314151617[[#This Row],[PEMBULATAN]]*O98</f>
        <v>26716.800000000003</v>
      </c>
    </row>
    <row r="99" spans="1:16" ht="24" customHeight="1" x14ac:dyDescent="0.2">
      <c r="A99" s="14"/>
      <c r="B99" s="75"/>
      <c r="C99" s="73" t="s">
        <v>1684</v>
      </c>
      <c r="D99" s="78" t="s">
        <v>86</v>
      </c>
      <c r="E99" s="13">
        <v>44507</v>
      </c>
      <c r="F99" s="76" t="s">
        <v>87</v>
      </c>
      <c r="G99" s="13">
        <v>44507</v>
      </c>
      <c r="H99" s="77" t="s">
        <v>1584</v>
      </c>
      <c r="I99" s="16">
        <v>150</v>
      </c>
      <c r="J99" s="16">
        <v>62</v>
      </c>
      <c r="K99" s="16">
        <v>10</v>
      </c>
      <c r="L99" s="16">
        <v>3</v>
      </c>
      <c r="M99" s="81">
        <v>23.25</v>
      </c>
      <c r="N99" s="95">
        <v>23.25</v>
      </c>
      <c r="O99" s="64">
        <v>2530</v>
      </c>
      <c r="P99" s="65">
        <f>Table22457891011234567891011121314151617[[#This Row],[PEMBULATAN]]*O99</f>
        <v>58822.5</v>
      </c>
    </row>
    <row r="100" spans="1:16" ht="24" customHeight="1" x14ac:dyDescent="0.2">
      <c r="A100" s="14"/>
      <c r="B100" s="75"/>
      <c r="C100" s="73" t="s">
        <v>1685</v>
      </c>
      <c r="D100" s="78" t="s">
        <v>86</v>
      </c>
      <c r="E100" s="13">
        <v>44507</v>
      </c>
      <c r="F100" s="76" t="s">
        <v>87</v>
      </c>
      <c r="G100" s="13">
        <v>44507</v>
      </c>
      <c r="H100" s="77" t="s">
        <v>1584</v>
      </c>
      <c r="I100" s="16">
        <v>113</v>
      </c>
      <c r="J100" s="16">
        <v>15</v>
      </c>
      <c r="K100" s="16">
        <v>10</v>
      </c>
      <c r="L100" s="16">
        <v>2</v>
      </c>
      <c r="M100" s="81">
        <v>4.2374999999999998</v>
      </c>
      <c r="N100" s="95">
        <v>4.2374999999999998</v>
      </c>
      <c r="O100" s="64">
        <v>2530</v>
      </c>
      <c r="P100" s="65">
        <f>Table22457891011234567891011121314151617[[#This Row],[PEMBULATAN]]*O100</f>
        <v>10720.875</v>
      </c>
    </row>
    <row r="101" spans="1:16" ht="24" customHeight="1" x14ac:dyDescent="0.2">
      <c r="A101" s="14"/>
      <c r="B101" s="75"/>
      <c r="C101" s="73" t="s">
        <v>1686</v>
      </c>
      <c r="D101" s="78" t="s">
        <v>86</v>
      </c>
      <c r="E101" s="13">
        <v>44507</v>
      </c>
      <c r="F101" s="76" t="s">
        <v>87</v>
      </c>
      <c r="G101" s="13">
        <v>44507</v>
      </c>
      <c r="H101" s="77" t="s">
        <v>1584</v>
      </c>
      <c r="I101" s="16">
        <v>52</v>
      </c>
      <c r="J101" s="16">
        <v>34</v>
      </c>
      <c r="K101" s="16">
        <v>16</v>
      </c>
      <c r="L101" s="16">
        <v>5</v>
      </c>
      <c r="M101" s="81">
        <v>7.0720000000000001</v>
      </c>
      <c r="N101" s="95">
        <v>7.0720000000000001</v>
      </c>
      <c r="O101" s="64">
        <v>2530</v>
      </c>
      <c r="P101" s="65">
        <f>Table22457891011234567891011121314151617[[#This Row],[PEMBULATAN]]*O101</f>
        <v>17892.16</v>
      </c>
    </row>
    <row r="102" spans="1:16" ht="24" customHeight="1" x14ac:dyDescent="0.2">
      <c r="A102" s="14"/>
      <c r="B102" s="75"/>
      <c r="C102" s="73" t="s">
        <v>1687</v>
      </c>
      <c r="D102" s="78" t="s">
        <v>86</v>
      </c>
      <c r="E102" s="13">
        <v>44507</v>
      </c>
      <c r="F102" s="76" t="s">
        <v>87</v>
      </c>
      <c r="G102" s="13">
        <v>44507</v>
      </c>
      <c r="H102" s="77" t="s">
        <v>1584</v>
      </c>
      <c r="I102" s="16">
        <v>60</v>
      </c>
      <c r="J102" s="16">
        <v>45</v>
      </c>
      <c r="K102" s="16">
        <v>11</v>
      </c>
      <c r="L102" s="16">
        <v>13</v>
      </c>
      <c r="M102" s="81">
        <v>7.4249999999999998</v>
      </c>
      <c r="N102" s="95">
        <v>13</v>
      </c>
      <c r="O102" s="64">
        <v>2530</v>
      </c>
      <c r="P102" s="65">
        <f>Table22457891011234567891011121314151617[[#This Row],[PEMBULATAN]]*O102</f>
        <v>32890</v>
      </c>
    </row>
    <row r="103" spans="1:16" ht="24" customHeight="1" x14ac:dyDescent="0.2">
      <c r="A103" s="14"/>
      <c r="B103" s="75"/>
      <c r="C103" s="73" t="s">
        <v>1688</v>
      </c>
      <c r="D103" s="78" t="s">
        <v>86</v>
      </c>
      <c r="E103" s="13">
        <v>44507</v>
      </c>
      <c r="F103" s="76" t="s">
        <v>87</v>
      </c>
      <c r="G103" s="13">
        <v>44507</v>
      </c>
      <c r="H103" s="77" t="s">
        <v>1584</v>
      </c>
      <c r="I103" s="16">
        <v>47</v>
      </c>
      <c r="J103" s="16">
        <v>38</v>
      </c>
      <c r="K103" s="16">
        <v>42</v>
      </c>
      <c r="L103" s="16">
        <v>9</v>
      </c>
      <c r="M103" s="81">
        <v>18.753</v>
      </c>
      <c r="N103" s="95">
        <v>18.753</v>
      </c>
      <c r="O103" s="64">
        <v>2530</v>
      </c>
      <c r="P103" s="65">
        <f>Table22457891011234567891011121314151617[[#This Row],[PEMBULATAN]]*O103</f>
        <v>47445.090000000004</v>
      </c>
    </row>
    <row r="104" spans="1:16" ht="24" customHeight="1" x14ac:dyDescent="0.2">
      <c r="A104" s="14"/>
      <c r="B104" s="75"/>
      <c r="C104" s="73" t="s">
        <v>1689</v>
      </c>
      <c r="D104" s="78" t="s">
        <v>86</v>
      </c>
      <c r="E104" s="13">
        <v>44507</v>
      </c>
      <c r="F104" s="76" t="s">
        <v>87</v>
      </c>
      <c r="G104" s="13">
        <v>44507</v>
      </c>
      <c r="H104" s="77" t="s">
        <v>1584</v>
      </c>
      <c r="I104" s="16">
        <v>122</v>
      </c>
      <c r="J104" s="16">
        <v>20</v>
      </c>
      <c r="K104" s="16">
        <v>20</v>
      </c>
      <c r="L104" s="16">
        <v>22</v>
      </c>
      <c r="M104" s="81">
        <v>12.2</v>
      </c>
      <c r="N104" s="95">
        <v>22</v>
      </c>
      <c r="O104" s="64">
        <v>2530</v>
      </c>
      <c r="P104" s="65">
        <f>Table22457891011234567891011121314151617[[#This Row],[PEMBULATAN]]*O104</f>
        <v>55660</v>
      </c>
    </row>
    <row r="105" spans="1:16" ht="24" customHeight="1" x14ac:dyDescent="0.2">
      <c r="A105" s="14"/>
      <c r="B105" s="75"/>
      <c r="C105" s="73" t="s">
        <v>1690</v>
      </c>
      <c r="D105" s="78" t="s">
        <v>86</v>
      </c>
      <c r="E105" s="13">
        <v>44507</v>
      </c>
      <c r="F105" s="76" t="s">
        <v>87</v>
      </c>
      <c r="G105" s="13">
        <v>44507</v>
      </c>
      <c r="H105" s="77" t="s">
        <v>1584</v>
      </c>
      <c r="I105" s="16">
        <v>78</v>
      </c>
      <c r="J105" s="16">
        <v>30</v>
      </c>
      <c r="K105" s="16">
        <v>28</v>
      </c>
      <c r="L105" s="16">
        <v>17</v>
      </c>
      <c r="M105" s="81">
        <v>16.38</v>
      </c>
      <c r="N105" s="95">
        <v>17</v>
      </c>
      <c r="O105" s="64">
        <v>2530</v>
      </c>
      <c r="P105" s="65">
        <f>Table22457891011234567891011121314151617[[#This Row],[PEMBULATAN]]*O105</f>
        <v>43010</v>
      </c>
    </row>
    <row r="106" spans="1:16" ht="24" customHeight="1" x14ac:dyDescent="0.2">
      <c r="A106" s="14"/>
      <c r="B106" s="75"/>
      <c r="C106" s="73" t="s">
        <v>1691</v>
      </c>
      <c r="D106" s="78" t="s">
        <v>86</v>
      </c>
      <c r="E106" s="13">
        <v>44507</v>
      </c>
      <c r="F106" s="76" t="s">
        <v>87</v>
      </c>
      <c r="G106" s="13">
        <v>44507</v>
      </c>
      <c r="H106" s="77" t="s">
        <v>1584</v>
      </c>
      <c r="I106" s="16">
        <v>63</v>
      </c>
      <c r="J106" s="16">
        <v>48</v>
      </c>
      <c r="K106" s="16">
        <v>44</v>
      </c>
      <c r="L106" s="16">
        <v>15</v>
      </c>
      <c r="M106" s="81">
        <v>33.264000000000003</v>
      </c>
      <c r="N106" s="95">
        <v>33.264000000000003</v>
      </c>
      <c r="O106" s="64">
        <v>2530</v>
      </c>
      <c r="P106" s="65">
        <f>Table22457891011234567891011121314151617[[#This Row],[PEMBULATAN]]*O106</f>
        <v>84157.920000000013</v>
      </c>
    </row>
    <row r="107" spans="1:16" ht="24" customHeight="1" x14ac:dyDescent="0.2">
      <c r="A107" s="14"/>
      <c r="B107" s="75"/>
      <c r="C107" s="73" t="s">
        <v>1692</v>
      </c>
      <c r="D107" s="78" t="s">
        <v>86</v>
      </c>
      <c r="E107" s="13">
        <v>44507</v>
      </c>
      <c r="F107" s="76" t="s">
        <v>87</v>
      </c>
      <c r="G107" s="13">
        <v>44507</v>
      </c>
      <c r="H107" s="77" t="s">
        <v>1584</v>
      </c>
      <c r="I107" s="16">
        <v>106</v>
      </c>
      <c r="J107" s="16">
        <v>64</v>
      </c>
      <c r="K107" s="16">
        <v>15</v>
      </c>
      <c r="L107" s="16">
        <v>14</v>
      </c>
      <c r="M107" s="81">
        <v>25.44</v>
      </c>
      <c r="N107" s="95">
        <v>16</v>
      </c>
      <c r="O107" s="64">
        <v>2530</v>
      </c>
      <c r="P107" s="65">
        <f>Table22457891011234567891011121314151617[[#This Row],[PEMBULATAN]]*O107</f>
        <v>40480</v>
      </c>
    </row>
    <row r="108" spans="1:16" ht="24" customHeight="1" x14ac:dyDescent="0.2">
      <c r="A108" s="14"/>
      <c r="B108" s="75"/>
      <c r="C108" s="73" t="s">
        <v>1693</v>
      </c>
      <c r="D108" s="78" t="s">
        <v>86</v>
      </c>
      <c r="E108" s="13">
        <v>44507</v>
      </c>
      <c r="F108" s="76" t="s">
        <v>87</v>
      </c>
      <c r="G108" s="13">
        <v>44507</v>
      </c>
      <c r="H108" s="77" t="s">
        <v>1584</v>
      </c>
      <c r="I108" s="16">
        <v>72</v>
      </c>
      <c r="J108" s="16">
        <v>35</v>
      </c>
      <c r="K108" s="16">
        <v>46</v>
      </c>
      <c r="L108" s="16">
        <v>17</v>
      </c>
      <c r="M108" s="81">
        <v>28.98</v>
      </c>
      <c r="N108" s="95">
        <v>28.98</v>
      </c>
      <c r="O108" s="64">
        <v>2530</v>
      </c>
      <c r="P108" s="65">
        <f>Table22457891011234567891011121314151617[[#This Row],[PEMBULATAN]]*O108</f>
        <v>73319.399999999994</v>
      </c>
    </row>
    <row r="109" spans="1:16" ht="24" customHeight="1" x14ac:dyDescent="0.2">
      <c r="A109" s="14"/>
      <c r="B109" s="75"/>
      <c r="C109" s="73" t="s">
        <v>1694</v>
      </c>
      <c r="D109" s="78" t="s">
        <v>86</v>
      </c>
      <c r="E109" s="13">
        <v>44507</v>
      </c>
      <c r="F109" s="76" t="s">
        <v>87</v>
      </c>
      <c r="G109" s="13">
        <v>44507</v>
      </c>
      <c r="H109" s="77" t="s">
        <v>1584</v>
      </c>
      <c r="I109" s="16">
        <v>72</v>
      </c>
      <c r="J109" s="16">
        <v>61</v>
      </c>
      <c r="K109" s="16">
        <v>30</v>
      </c>
      <c r="L109" s="16">
        <v>11</v>
      </c>
      <c r="M109" s="81">
        <v>32.94</v>
      </c>
      <c r="N109" s="95">
        <v>32.94</v>
      </c>
      <c r="O109" s="64">
        <v>2530</v>
      </c>
      <c r="P109" s="65">
        <f>Table22457891011234567891011121314151617[[#This Row],[PEMBULATAN]]*O109</f>
        <v>83338.2</v>
      </c>
    </row>
    <row r="110" spans="1:16" ht="24" customHeight="1" x14ac:dyDescent="0.2">
      <c r="A110" s="14"/>
      <c r="B110" s="75"/>
      <c r="C110" s="73" t="s">
        <v>1695</v>
      </c>
      <c r="D110" s="78" t="s">
        <v>86</v>
      </c>
      <c r="E110" s="13">
        <v>44507</v>
      </c>
      <c r="F110" s="76" t="s">
        <v>87</v>
      </c>
      <c r="G110" s="13">
        <v>44507</v>
      </c>
      <c r="H110" s="77" t="s">
        <v>1584</v>
      </c>
      <c r="I110" s="16">
        <v>70</v>
      </c>
      <c r="J110" s="16">
        <v>26</v>
      </c>
      <c r="K110" s="16">
        <v>20</v>
      </c>
      <c r="L110" s="16">
        <v>4</v>
      </c>
      <c r="M110" s="81">
        <v>9.1</v>
      </c>
      <c r="N110" s="95">
        <v>9.1</v>
      </c>
      <c r="O110" s="64">
        <v>2530</v>
      </c>
      <c r="P110" s="65">
        <f>Table22457891011234567891011121314151617[[#This Row],[PEMBULATAN]]*O110</f>
        <v>23023</v>
      </c>
    </row>
    <row r="111" spans="1:16" ht="24" customHeight="1" x14ac:dyDescent="0.2">
      <c r="A111" s="14"/>
      <c r="B111" s="75"/>
      <c r="C111" s="73" t="s">
        <v>1696</v>
      </c>
      <c r="D111" s="78" t="s">
        <v>86</v>
      </c>
      <c r="E111" s="13">
        <v>44507</v>
      </c>
      <c r="F111" s="76" t="s">
        <v>87</v>
      </c>
      <c r="G111" s="13">
        <v>44507</v>
      </c>
      <c r="H111" s="77" t="s">
        <v>1584</v>
      </c>
      <c r="I111" s="16">
        <v>38</v>
      </c>
      <c r="J111" s="16">
        <v>23</v>
      </c>
      <c r="K111" s="16">
        <v>12</v>
      </c>
      <c r="L111" s="16">
        <v>10</v>
      </c>
      <c r="M111" s="81">
        <v>2.6219999999999999</v>
      </c>
      <c r="N111" s="95">
        <v>10</v>
      </c>
      <c r="O111" s="64">
        <v>2530</v>
      </c>
      <c r="P111" s="65">
        <f>Table22457891011234567891011121314151617[[#This Row],[PEMBULATAN]]*O111</f>
        <v>25300</v>
      </c>
    </row>
    <row r="112" spans="1:16" ht="24" customHeight="1" x14ac:dyDescent="0.2">
      <c r="A112" s="14"/>
      <c r="B112" s="75"/>
      <c r="C112" s="73" t="s">
        <v>1697</v>
      </c>
      <c r="D112" s="78" t="s">
        <v>86</v>
      </c>
      <c r="E112" s="13">
        <v>44507</v>
      </c>
      <c r="F112" s="76" t="s">
        <v>87</v>
      </c>
      <c r="G112" s="13">
        <v>44507</v>
      </c>
      <c r="H112" s="77" t="s">
        <v>1584</v>
      </c>
      <c r="I112" s="16">
        <v>33</v>
      </c>
      <c r="J112" s="16">
        <v>38</v>
      </c>
      <c r="K112" s="16">
        <v>33</v>
      </c>
      <c r="L112" s="16">
        <v>8</v>
      </c>
      <c r="M112" s="81">
        <v>10.345499999999999</v>
      </c>
      <c r="N112" s="95">
        <v>11</v>
      </c>
      <c r="O112" s="64">
        <v>2530</v>
      </c>
      <c r="P112" s="65">
        <f>Table22457891011234567891011121314151617[[#This Row],[PEMBULATAN]]*O112</f>
        <v>27830</v>
      </c>
    </row>
    <row r="113" spans="1:16" ht="24" customHeight="1" x14ac:dyDescent="0.2">
      <c r="A113" s="14"/>
      <c r="B113" s="75"/>
      <c r="C113" s="73" t="s">
        <v>1698</v>
      </c>
      <c r="D113" s="78" t="s">
        <v>86</v>
      </c>
      <c r="E113" s="13">
        <v>44507</v>
      </c>
      <c r="F113" s="76" t="s">
        <v>87</v>
      </c>
      <c r="G113" s="13">
        <v>44507</v>
      </c>
      <c r="H113" s="77" t="s">
        <v>1584</v>
      </c>
      <c r="I113" s="16">
        <v>65</v>
      </c>
      <c r="J113" s="16">
        <v>21</v>
      </c>
      <c r="K113" s="16">
        <v>32</v>
      </c>
      <c r="L113" s="16">
        <v>3</v>
      </c>
      <c r="M113" s="81">
        <v>10.92</v>
      </c>
      <c r="N113" s="95">
        <v>10.92</v>
      </c>
      <c r="O113" s="64">
        <v>2530</v>
      </c>
      <c r="P113" s="65">
        <f>Table22457891011234567891011121314151617[[#This Row],[PEMBULATAN]]*O113</f>
        <v>27627.599999999999</v>
      </c>
    </row>
    <row r="114" spans="1:16" ht="24" customHeight="1" x14ac:dyDescent="0.2">
      <c r="A114" s="14"/>
      <c r="B114" s="75"/>
      <c r="C114" s="73" t="s">
        <v>1699</v>
      </c>
      <c r="D114" s="78" t="s">
        <v>86</v>
      </c>
      <c r="E114" s="13">
        <v>44507</v>
      </c>
      <c r="F114" s="76" t="s">
        <v>87</v>
      </c>
      <c r="G114" s="13">
        <v>44507</v>
      </c>
      <c r="H114" s="77" t="s">
        <v>1584</v>
      </c>
      <c r="I114" s="16">
        <v>52</v>
      </c>
      <c r="J114" s="16">
        <v>33</v>
      </c>
      <c r="K114" s="16">
        <v>21</v>
      </c>
      <c r="L114" s="16">
        <v>4</v>
      </c>
      <c r="M114" s="81">
        <v>9.0090000000000003</v>
      </c>
      <c r="N114" s="95">
        <v>9.0090000000000003</v>
      </c>
      <c r="O114" s="64">
        <v>2530</v>
      </c>
      <c r="P114" s="65">
        <f>Table22457891011234567891011121314151617[[#This Row],[PEMBULATAN]]*O114</f>
        <v>22792.77</v>
      </c>
    </row>
    <row r="115" spans="1:16" ht="24" customHeight="1" x14ac:dyDescent="0.2">
      <c r="A115" s="14"/>
      <c r="B115" s="75"/>
      <c r="C115" s="73" t="s">
        <v>1700</v>
      </c>
      <c r="D115" s="78" t="s">
        <v>86</v>
      </c>
      <c r="E115" s="13">
        <v>44507</v>
      </c>
      <c r="F115" s="76" t="s">
        <v>87</v>
      </c>
      <c r="G115" s="13">
        <v>44507</v>
      </c>
      <c r="H115" s="77" t="s">
        <v>1584</v>
      </c>
      <c r="I115" s="16">
        <v>15</v>
      </c>
      <c r="J115" s="16">
        <v>15</v>
      </c>
      <c r="K115" s="16">
        <v>10</v>
      </c>
      <c r="L115" s="16">
        <v>1</v>
      </c>
      <c r="M115" s="81">
        <v>0.5625</v>
      </c>
      <c r="N115" s="95">
        <v>1</v>
      </c>
      <c r="O115" s="64">
        <v>2530</v>
      </c>
      <c r="P115" s="65">
        <f>Table22457891011234567891011121314151617[[#This Row],[PEMBULATAN]]*O115</f>
        <v>2530</v>
      </c>
    </row>
    <row r="116" spans="1:16" ht="24" customHeight="1" x14ac:dyDescent="0.2">
      <c r="A116" s="14"/>
      <c r="B116" s="75"/>
      <c r="C116" s="73" t="s">
        <v>1701</v>
      </c>
      <c r="D116" s="78" t="s">
        <v>86</v>
      </c>
      <c r="E116" s="13">
        <v>44507</v>
      </c>
      <c r="F116" s="76" t="s">
        <v>87</v>
      </c>
      <c r="G116" s="13">
        <v>44507</v>
      </c>
      <c r="H116" s="77" t="s">
        <v>1584</v>
      </c>
      <c r="I116" s="16">
        <v>32</v>
      </c>
      <c r="J116" s="16">
        <v>20</v>
      </c>
      <c r="K116" s="16">
        <v>12</v>
      </c>
      <c r="L116" s="16">
        <v>2</v>
      </c>
      <c r="M116" s="81">
        <v>1.92</v>
      </c>
      <c r="N116" s="95">
        <v>2</v>
      </c>
      <c r="O116" s="64">
        <v>2530</v>
      </c>
      <c r="P116" s="65">
        <f>Table22457891011234567891011121314151617[[#This Row],[PEMBULATAN]]*O116</f>
        <v>5060</v>
      </c>
    </row>
    <row r="117" spans="1:16" ht="24" customHeight="1" x14ac:dyDescent="0.2">
      <c r="A117" s="14"/>
      <c r="B117" s="75"/>
      <c r="C117" s="73" t="s">
        <v>1702</v>
      </c>
      <c r="D117" s="78" t="s">
        <v>86</v>
      </c>
      <c r="E117" s="13">
        <v>44507</v>
      </c>
      <c r="F117" s="76" t="s">
        <v>87</v>
      </c>
      <c r="G117" s="13">
        <v>44507</v>
      </c>
      <c r="H117" s="77" t="s">
        <v>1584</v>
      </c>
      <c r="I117" s="16">
        <v>50</v>
      </c>
      <c r="J117" s="16">
        <v>40</v>
      </c>
      <c r="K117" s="16">
        <v>12</v>
      </c>
      <c r="L117" s="16">
        <v>3</v>
      </c>
      <c r="M117" s="81">
        <v>6</v>
      </c>
      <c r="N117" s="95">
        <v>6</v>
      </c>
      <c r="O117" s="64">
        <v>2530</v>
      </c>
      <c r="P117" s="65">
        <f>Table22457891011234567891011121314151617[[#This Row],[PEMBULATAN]]*O117</f>
        <v>15180</v>
      </c>
    </row>
    <row r="118" spans="1:16" ht="24" customHeight="1" x14ac:dyDescent="0.2">
      <c r="A118" s="14"/>
      <c r="B118" s="75"/>
      <c r="C118" s="73" t="s">
        <v>1703</v>
      </c>
      <c r="D118" s="78" t="s">
        <v>86</v>
      </c>
      <c r="E118" s="13">
        <v>44507</v>
      </c>
      <c r="F118" s="76" t="s">
        <v>87</v>
      </c>
      <c r="G118" s="13">
        <v>44507</v>
      </c>
      <c r="H118" s="77" t="s">
        <v>1584</v>
      </c>
      <c r="I118" s="16">
        <v>47</v>
      </c>
      <c r="J118" s="16">
        <v>32</v>
      </c>
      <c r="K118" s="16">
        <v>30</v>
      </c>
      <c r="L118" s="16">
        <v>6</v>
      </c>
      <c r="M118" s="81">
        <v>11.28</v>
      </c>
      <c r="N118" s="95">
        <v>11.28</v>
      </c>
      <c r="O118" s="64">
        <v>2530</v>
      </c>
      <c r="P118" s="65">
        <f>Table22457891011234567891011121314151617[[#This Row],[PEMBULATAN]]*O118</f>
        <v>28538.399999999998</v>
      </c>
    </row>
    <row r="119" spans="1:16" ht="24" customHeight="1" x14ac:dyDescent="0.2">
      <c r="A119" s="14"/>
      <c r="B119" s="75"/>
      <c r="C119" s="73" t="s">
        <v>1704</v>
      </c>
      <c r="D119" s="78" t="s">
        <v>86</v>
      </c>
      <c r="E119" s="13">
        <v>44507</v>
      </c>
      <c r="F119" s="76" t="s">
        <v>87</v>
      </c>
      <c r="G119" s="13">
        <v>44507</v>
      </c>
      <c r="H119" s="77" t="s">
        <v>1584</v>
      </c>
      <c r="I119" s="16">
        <v>88</v>
      </c>
      <c r="J119" s="16">
        <v>10</v>
      </c>
      <c r="K119" s="16">
        <v>10</v>
      </c>
      <c r="L119" s="16">
        <v>2</v>
      </c>
      <c r="M119" s="81">
        <v>2.2000000000000002</v>
      </c>
      <c r="N119" s="95">
        <v>2.2000000000000002</v>
      </c>
      <c r="O119" s="64">
        <v>2530</v>
      </c>
      <c r="P119" s="65">
        <f>Table22457891011234567891011121314151617[[#This Row],[PEMBULATAN]]*O119</f>
        <v>5566</v>
      </c>
    </row>
    <row r="120" spans="1:16" ht="24" customHeight="1" x14ac:dyDescent="0.2">
      <c r="A120" s="14"/>
      <c r="B120" s="75"/>
      <c r="C120" s="73" t="s">
        <v>1705</v>
      </c>
      <c r="D120" s="78" t="s">
        <v>86</v>
      </c>
      <c r="E120" s="13">
        <v>44507</v>
      </c>
      <c r="F120" s="76" t="s">
        <v>87</v>
      </c>
      <c r="G120" s="13">
        <v>44507</v>
      </c>
      <c r="H120" s="77" t="s">
        <v>1584</v>
      </c>
      <c r="I120" s="16">
        <v>127</v>
      </c>
      <c r="J120" s="16">
        <v>5</v>
      </c>
      <c r="K120" s="16">
        <v>5</v>
      </c>
      <c r="L120" s="16">
        <v>2</v>
      </c>
      <c r="M120" s="81">
        <v>0.79374999999999996</v>
      </c>
      <c r="N120" s="95">
        <v>2</v>
      </c>
      <c r="O120" s="64">
        <v>2530</v>
      </c>
      <c r="P120" s="65">
        <f>Table22457891011234567891011121314151617[[#This Row],[PEMBULATAN]]*O120</f>
        <v>5060</v>
      </c>
    </row>
    <row r="121" spans="1:16" ht="24" customHeight="1" x14ac:dyDescent="0.2">
      <c r="A121" s="14"/>
      <c r="B121" s="75"/>
      <c r="C121" s="73" t="s">
        <v>1706</v>
      </c>
      <c r="D121" s="78" t="s">
        <v>86</v>
      </c>
      <c r="E121" s="13">
        <v>44507</v>
      </c>
      <c r="F121" s="76" t="s">
        <v>87</v>
      </c>
      <c r="G121" s="13">
        <v>44507</v>
      </c>
      <c r="H121" s="77" t="s">
        <v>1584</v>
      </c>
      <c r="I121" s="16">
        <v>127</v>
      </c>
      <c r="J121" s="16">
        <v>5</v>
      </c>
      <c r="K121" s="16">
        <v>5</v>
      </c>
      <c r="L121" s="16">
        <v>1</v>
      </c>
      <c r="M121" s="81">
        <v>0.79374999999999996</v>
      </c>
      <c r="N121" s="95">
        <v>1</v>
      </c>
      <c r="O121" s="64">
        <v>2530</v>
      </c>
      <c r="P121" s="65">
        <f>Table22457891011234567891011121314151617[[#This Row],[PEMBULATAN]]*O121</f>
        <v>2530</v>
      </c>
    </row>
    <row r="122" spans="1:16" ht="24" customHeight="1" x14ac:dyDescent="0.2">
      <c r="A122" s="14"/>
      <c r="B122" s="75"/>
      <c r="C122" s="73" t="s">
        <v>1707</v>
      </c>
      <c r="D122" s="78" t="s">
        <v>86</v>
      </c>
      <c r="E122" s="13">
        <v>44507</v>
      </c>
      <c r="F122" s="76" t="s">
        <v>87</v>
      </c>
      <c r="G122" s="13">
        <v>44507</v>
      </c>
      <c r="H122" s="77" t="s">
        <v>1584</v>
      </c>
      <c r="I122" s="16">
        <v>110</v>
      </c>
      <c r="J122" s="16">
        <v>40</v>
      </c>
      <c r="K122" s="16">
        <v>12</v>
      </c>
      <c r="L122" s="16">
        <v>7</v>
      </c>
      <c r="M122" s="81">
        <v>13.2</v>
      </c>
      <c r="N122" s="95">
        <v>13.2</v>
      </c>
      <c r="O122" s="64">
        <v>2530</v>
      </c>
      <c r="P122" s="65">
        <f>Table22457891011234567891011121314151617[[#This Row],[PEMBULATAN]]*O122</f>
        <v>33396</v>
      </c>
    </row>
    <row r="123" spans="1:16" ht="24" customHeight="1" x14ac:dyDescent="0.2">
      <c r="A123" s="14"/>
      <c r="B123" s="75"/>
      <c r="C123" s="73" t="s">
        <v>1708</v>
      </c>
      <c r="D123" s="78" t="s">
        <v>86</v>
      </c>
      <c r="E123" s="13">
        <v>44507</v>
      </c>
      <c r="F123" s="76" t="s">
        <v>87</v>
      </c>
      <c r="G123" s="13">
        <v>44507</v>
      </c>
      <c r="H123" s="77" t="s">
        <v>1584</v>
      </c>
      <c r="I123" s="16">
        <v>63</v>
      </c>
      <c r="J123" s="16">
        <v>32</v>
      </c>
      <c r="K123" s="16">
        <v>15</v>
      </c>
      <c r="L123" s="16">
        <v>2</v>
      </c>
      <c r="M123" s="81">
        <v>7.56</v>
      </c>
      <c r="N123" s="95">
        <v>7.56</v>
      </c>
      <c r="O123" s="64">
        <v>2530</v>
      </c>
      <c r="P123" s="65">
        <f>Table22457891011234567891011121314151617[[#This Row],[PEMBULATAN]]*O123</f>
        <v>19126.8</v>
      </c>
    </row>
    <row r="124" spans="1:16" ht="24" customHeight="1" x14ac:dyDescent="0.2">
      <c r="A124" s="14"/>
      <c r="B124" s="75"/>
      <c r="C124" s="73" t="s">
        <v>1709</v>
      </c>
      <c r="D124" s="78" t="s">
        <v>86</v>
      </c>
      <c r="E124" s="13">
        <v>44507</v>
      </c>
      <c r="F124" s="76" t="s">
        <v>87</v>
      </c>
      <c r="G124" s="13">
        <v>44507</v>
      </c>
      <c r="H124" s="77" t="s">
        <v>1584</v>
      </c>
      <c r="I124" s="16">
        <v>155</v>
      </c>
      <c r="J124" s="16">
        <v>5</v>
      </c>
      <c r="K124" s="16">
        <v>5</v>
      </c>
      <c r="L124" s="16">
        <v>1</v>
      </c>
      <c r="M124" s="81">
        <v>0.96875</v>
      </c>
      <c r="N124" s="95">
        <v>1</v>
      </c>
      <c r="O124" s="64">
        <v>2530</v>
      </c>
      <c r="P124" s="65">
        <f>Table22457891011234567891011121314151617[[#This Row],[PEMBULATAN]]*O124</f>
        <v>2530</v>
      </c>
    </row>
    <row r="125" spans="1:16" ht="24" customHeight="1" x14ac:dyDescent="0.2">
      <c r="A125" s="14"/>
      <c r="B125" s="75"/>
      <c r="C125" s="73" t="s">
        <v>1710</v>
      </c>
      <c r="D125" s="78" t="s">
        <v>86</v>
      </c>
      <c r="E125" s="13">
        <v>44507</v>
      </c>
      <c r="F125" s="76" t="s">
        <v>87</v>
      </c>
      <c r="G125" s="13">
        <v>44507</v>
      </c>
      <c r="H125" s="77" t="s">
        <v>1584</v>
      </c>
      <c r="I125" s="16">
        <v>136</v>
      </c>
      <c r="J125" s="16">
        <v>10</v>
      </c>
      <c r="K125" s="16">
        <v>10</v>
      </c>
      <c r="L125" s="16">
        <v>3</v>
      </c>
      <c r="M125" s="81">
        <v>3.4</v>
      </c>
      <c r="N125" s="95">
        <v>4</v>
      </c>
      <c r="O125" s="64">
        <v>2530</v>
      </c>
      <c r="P125" s="65">
        <f>Table22457891011234567891011121314151617[[#This Row],[PEMBULATAN]]*O125</f>
        <v>10120</v>
      </c>
    </row>
    <row r="126" spans="1:16" ht="24" customHeight="1" x14ac:dyDescent="0.2">
      <c r="A126" s="14"/>
      <c r="B126" s="75"/>
      <c r="C126" s="73" t="s">
        <v>1711</v>
      </c>
      <c r="D126" s="78" t="s">
        <v>86</v>
      </c>
      <c r="E126" s="13">
        <v>44507</v>
      </c>
      <c r="F126" s="76" t="s">
        <v>87</v>
      </c>
      <c r="G126" s="13">
        <v>44507</v>
      </c>
      <c r="H126" s="77" t="s">
        <v>1584</v>
      </c>
      <c r="I126" s="16">
        <v>56</v>
      </c>
      <c r="J126" s="16">
        <v>30</v>
      </c>
      <c r="K126" s="16">
        <v>30</v>
      </c>
      <c r="L126" s="16">
        <v>6</v>
      </c>
      <c r="M126" s="81">
        <v>12.6</v>
      </c>
      <c r="N126" s="95">
        <v>12.6</v>
      </c>
      <c r="O126" s="64">
        <v>2530</v>
      </c>
      <c r="P126" s="65">
        <f>Table22457891011234567891011121314151617[[#This Row],[PEMBULATAN]]*O126</f>
        <v>31878</v>
      </c>
    </row>
    <row r="127" spans="1:16" ht="24" customHeight="1" x14ac:dyDescent="0.2">
      <c r="A127" s="14"/>
      <c r="B127" s="75"/>
      <c r="C127" s="73" t="s">
        <v>1712</v>
      </c>
      <c r="D127" s="78" t="s">
        <v>86</v>
      </c>
      <c r="E127" s="13">
        <v>44507</v>
      </c>
      <c r="F127" s="76" t="s">
        <v>87</v>
      </c>
      <c r="G127" s="13">
        <v>44507</v>
      </c>
      <c r="H127" s="77" t="s">
        <v>1584</v>
      </c>
      <c r="I127" s="16">
        <v>53</v>
      </c>
      <c r="J127" s="16">
        <v>46</v>
      </c>
      <c r="K127" s="16">
        <v>31</v>
      </c>
      <c r="L127" s="16">
        <v>18</v>
      </c>
      <c r="M127" s="81">
        <v>18.894500000000001</v>
      </c>
      <c r="N127" s="95">
        <v>18.894500000000001</v>
      </c>
      <c r="O127" s="64">
        <v>2530</v>
      </c>
      <c r="P127" s="65">
        <f>Table22457891011234567891011121314151617[[#This Row],[PEMBULATAN]]*O127</f>
        <v>47803.084999999999</v>
      </c>
    </row>
    <row r="128" spans="1:16" ht="24" customHeight="1" x14ac:dyDescent="0.2">
      <c r="A128" s="14"/>
      <c r="B128" s="75"/>
      <c r="C128" s="73" t="s">
        <v>1713</v>
      </c>
      <c r="D128" s="78" t="s">
        <v>86</v>
      </c>
      <c r="E128" s="13">
        <v>44507</v>
      </c>
      <c r="F128" s="76" t="s">
        <v>87</v>
      </c>
      <c r="G128" s="13">
        <v>44507</v>
      </c>
      <c r="H128" s="77" t="s">
        <v>1584</v>
      </c>
      <c r="I128" s="16">
        <v>82</v>
      </c>
      <c r="J128" s="16">
        <v>13</v>
      </c>
      <c r="K128" s="16">
        <v>13</v>
      </c>
      <c r="L128" s="16">
        <v>2</v>
      </c>
      <c r="M128" s="81">
        <v>3.4645000000000001</v>
      </c>
      <c r="N128" s="95">
        <v>4</v>
      </c>
      <c r="O128" s="64">
        <v>2530</v>
      </c>
      <c r="P128" s="65">
        <f>Table22457891011234567891011121314151617[[#This Row],[PEMBULATAN]]*O128</f>
        <v>10120</v>
      </c>
    </row>
    <row r="129" spans="1:16" ht="24" customHeight="1" x14ac:dyDescent="0.2">
      <c r="A129" s="14"/>
      <c r="B129" s="75"/>
      <c r="C129" s="73" t="s">
        <v>1714</v>
      </c>
      <c r="D129" s="78" t="s">
        <v>86</v>
      </c>
      <c r="E129" s="13">
        <v>44507</v>
      </c>
      <c r="F129" s="76" t="s">
        <v>87</v>
      </c>
      <c r="G129" s="13">
        <v>44507</v>
      </c>
      <c r="H129" s="77" t="s">
        <v>1584</v>
      </c>
      <c r="I129" s="16">
        <v>100</v>
      </c>
      <c r="J129" s="16">
        <v>50</v>
      </c>
      <c r="K129" s="16">
        <v>42</v>
      </c>
      <c r="L129" s="16">
        <v>12</v>
      </c>
      <c r="M129" s="81">
        <v>52.5</v>
      </c>
      <c r="N129" s="95">
        <v>52.5</v>
      </c>
      <c r="O129" s="64">
        <v>2530</v>
      </c>
      <c r="P129" s="65">
        <f>Table22457891011234567891011121314151617[[#This Row],[PEMBULATAN]]*O129</f>
        <v>132825</v>
      </c>
    </row>
    <row r="130" spans="1:16" ht="24" customHeight="1" x14ac:dyDescent="0.2">
      <c r="A130" s="14"/>
      <c r="B130" s="75"/>
      <c r="C130" s="73" t="s">
        <v>1715</v>
      </c>
      <c r="D130" s="78" t="s">
        <v>86</v>
      </c>
      <c r="E130" s="13">
        <v>44507</v>
      </c>
      <c r="F130" s="76" t="s">
        <v>87</v>
      </c>
      <c r="G130" s="13">
        <v>44507</v>
      </c>
      <c r="H130" s="77" t="s">
        <v>1584</v>
      </c>
      <c r="I130" s="16">
        <v>82</v>
      </c>
      <c r="J130" s="16">
        <v>60</v>
      </c>
      <c r="K130" s="16">
        <v>30</v>
      </c>
      <c r="L130" s="16">
        <v>28</v>
      </c>
      <c r="M130" s="81">
        <v>36.9</v>
      </c>
      <c r="N130" s="95">
        <v>36.9</v>
      </c>
      <c r="O130" s="64">
        <v>2530</v>
      </c>
      <c r="P130" s="65">
        <f>Table22457891011234567891011121314151617[[#This Row],[PEMBULATAN]]*O130</f>
        <v>93357</v>
      </c>
    </row>
    <row r="131" spans="1:16" ht="24" customHeight="1" x14ac:dyDescent="0.2">
      <c r="A131" s="14"/>
      <c r="B131" s="75"/>
      <c r="C131" s="73" t="s">
        <v>1716</v>
      </c>
      <c r="D131" s="78" t="s">
        <v>86</v>
      </c>
      <c r="E131" s="13">
        <v>44507</v>
      </c>
      <c r="F131" s="76" t="s">
        <v>87</v>
      </c>
      <c r="G131" s="13">
        <v>44507</v>
      </c>
      <c r="H131" s="77" t="s">
        <v>1584</v>
      </c>
      <c r="I131" s="16">
        <v>102</v>
      </c>
      <c r="J131" s="16">
        <v>70</v>
      </c>
      <c r="K131" s="16">
        <v>31</v>
      </c>
      <c r="L131" s="16">
        <v>24</v>
      </c>
      <c r="M131" s="81">
        <v>55.335000000000001</v>
      </c>
      <c r="N131" s="95">
        <v>56</v>
      </c>
      <c r="O131" s="64">
        <v>2530</v>
      </c>
      <c r="P131" s="65">
        <f>Table22457891011234567891011121314151617[[#This Row],[PEMBULATAN]]*O131</f>
        <v>141680</v>
      </c>
    </row>
    <row r="132" spans="1:16" ht="24" customHeight="1" x14ac:dyDescent="0.2">
      <c r="A132" s="14"/>
      <c r="B132" s="75"/>
      <c r="C132" s="73" t="s">
        <v>1717</v>
      </c>
      <c r="D132" s="78" t="s">
        <v>86</v>
      </c>
      <c r="E132" s="13">
        <v>44507</v>
      </c>
      <c r="F132" s="76" t="s">
        <v>87</v>
      </c>
      <c r="G132" s="13">
        <v>44507</v>
      </c>
      <c r="H132" s="77" t="s">
        <v>1584</v>
      </c>
      <c r="I132" s="16">
        <v>60</v>
      </c>
      <c r="J132" s="16">
        <v>63</v>
      </c>
      <c r="K132" s="16">
        <v>20</v>
      </c>
      <c r="L132" s="16">
        <v>6</v>
      </c>
      <c r="M132" s="81">
        <v>18.899999999999999</v>
      </c>
      <c r="N132" s="95">
        <v>18.899999999999999</v>
      </c>
      <c r="O132" s="64">
        <v>2530</v>
      </c>
      <c r="P132" s="65">
        <f>Table22457891011234567891011121314151617[[#This Row],[PEMBULATAN]]*O132</f>
        <v>47817</v>
      </c>
    </row>
    <row r="133" spans="1:16" ht="24" customHeight="1" x14ac:dyDescent="0.2">
      <c r="A133" s="14"/>
      <c r="B133" s="75"/>
      <c r="C133" s="73" t="s">
        <v>1718</v>
      </c>
      <c r="D133" s="78" t="s">
        <v>86</v>
      </c>
      <c r="E133" s="13">
        <v>44507</v>
      </c>
      <c r="F133" s="76" t="s">
        <v>87</v>
      </c>
      <c r="G133" s="13">
        <v>44507</v>
      </c>
      <c r="H133" s="77" t="s">
        <v>1584</v>
      </c>
      <c r="I133" s="16">
        <v>53</v>
      </c>
      <c r="J133" s="16">
        <v>40</v>
      </c>
      <c r="K133" s="16">
        <v>17</v>
      </c>
      <c r="L133" s="16">
        <v>5</v>
      </c>
      <c r="M133" s="81">
        <v>9.01</v>
      </c>
      <c r="N133" s="95">
        <v>9.01</v>
      </c>
      <c r="O133" s="64">
        <v>2530</v>
      </c>
      <c r="P133" s="65">
        <f>Table22457891011234567891011121314151617[[#This Row],[PEMBULATAN]]*O133</f>
        <v>22795.3</v>
      </c>
    </row>
    <row r="134" spans="1:16" ht="24" customHeight="1" x14ac:dyDescent="0.2">
      <c r="A134" s="14"/>
      <c r="B134" s="124"/>
      <c r="C134" s="73" t="s">
        <v>1719</v>
      </c>
      <c r="D134" s="78" t="s">
        <v>86</v>
      </c>
      <c r="E134" s="13">
        <v>44507</v>
      </c>
      <c r="F134" s="76" t="s">
        <v>87</v>
      </c>
      <c r="G134" s="13">
        <v>44507</v>
      </c>
      <c r="H134" s="77" t="s">
        <v>1584</v>
      </c>
      <c r="I134" s="16">
        <v>55</v>
      </c>
      <c r="J134" s="16">
        <v>40</v>
      </c>
      <c r="K134" s="16">
        <v>33</v>
      </c>
      <c r="L134" s="16">
        <v>30</v>
      </c>
      <c r="M134" s="81">
        <v>18.149999999999999</v>
      </c>
      <c r="N134" s="95">
        <v>30</v>
      </c>
      <c r="O134" s="64">
        <v>2530</v>
      </c>
      <c r="P134" s="65">
        <f>Table22457891011234567891011121314151617[[#This Row],[PEMBULATAN]]*O134</f>
        <v>75900</v>
      </c>
    </row>
    <row r="135" spans="1:16" ht="24" customHeight="1" x14ac:dyDescent="0.2">
      <c r="A135" s="14"/>
      <c r="B135" s="75" t="s">
        <v>1720</v>
      </c>
      <c r="C135" s="73" t="s">
        <v>1721</v>
      </c>
      <c r="D135" s="78" t="s">
        <v>86</v>
      </c>
      <c r="E135" s="13">
        <v>44507</v>
      </c>
      <c r="F135" s="76" t="s">
        <v>87</v>
      </c>
      <c r="G135" s="13">
        <v>44507</v>
      </c>
      <c r="H135" s="77" t="s">
        <v>1584</v>
      </c>
      <c r="I135" s="16">
        <v>36</v>
      </c>
      <c r="J135" s="16">
        <v>36</v>
      </c>
      <c r="K135" s="16">
        <v>86</v>
      </c>
      <c r="L135" s="16">
        <v>20</v>
      </c>
      <c r="M135" s="81">
        <v>27.864000000000001</v>
      </c>
      <c r="N135" s="95">
        <v>27.864000000000001</v>
      </c>
      <c r="O135" s="64">
        <v>2530</v>
      </c>
      <c r="P135" s="65">
        <f>Table22457891011234567891011121314151617[[#This Row],[PEMBULATAN]]*O135</f>
        <v>70495.92</v>
      </c>
    </row>
    <row r="136" spans="1:16" ht="24" customHeight="1" x14ac:dyDescent="0.2">
      <c r="A136" s="14"/>
      <c r="B136" s="75"/>
      <c r="C136" s="73" t="s">
        <v>1722</v>
      </c>
      <c r="D136" s="78" t="s">
        <v>86</v>
      </c>
      <c r="E136" s="13">
        <v>44507</v>
      </c>
      <c r="F136" s="76" t="s">
        <v>87</v>
      </c>
      <c r="G136" s="13">
        <v>44507</v>
      </c>
      <c r="H136" s="77" t="s">
        <v>1584</v>
      </c>
      <c r="I136" s="16">
        <v>100</v>
      </c>
      <c r="J136" s="16">
        <v>57</v>
      </c>
      <c r="K136" s="16">
        <v>20</v>
      </c>
      <c r="L136" s="16">
        <v>6</v>
      </c>
      <c r="M136" s="81">
        <v>28.5</v>
      </c>
      <c r="N136" s="95">
        <v>28.5</v>
      </c>
      <c r="O136" s="64">
        <v>2530</v>
      </c>
      <c r="P136" s="65">
        <f>Table22457891011234567891011121314151617[[#This Row],[PEMBULATAN]]*O136</f>
        <v>72105</v>
      </c>
    </row>
    <row r="137" spans="1:16" ht="24" customHeight="1" x14ac:dyDescent="0.2">
      <c r="A137" s="14"/>
      <c r="B137" s="75"/>
      <c r="C137" s="73" t="s">
        <v>1723</v>
      </c>
      <c r="D137" s="78" t="s">
        <v>86</v>
      </c>
      <c r="E137" s="13">
        <v>44507</v>
      </c>
      <c r="F137" s="76" t="s">
        <v>87</v>
      </c>
      <c r="G137" s="13">
        <v>44507</v>
      </c>
      <c r="H137" s="77" t="s">
        <v>1584</v>
      </c>
      <c r="I137" s="16">
        <v>54</v>
      </c>
      <c r="J137" s="16">
        <v>42</v>
      </c>
      <c r="K137" s="16">
        <v>20</v>
      </c>
      <c r="L137" s="16">
        <v>3</v>
      </c>
      <c r="M137" s="81">
        <v>11.34</v>
      </c>
      <c r="N137" s="95">
        <v>12</v>
      </c>
      <c r="O137" s="64">
        <v>2530</v>
      </c>
      <c r="P137" s="65">
        <f>Table22457891011234567891011121314151617[[#This Row],[PEMBULATAN]]*O137</f>
        <v>30360</v>
      </c>
    </row>
    <row r="138" spans="1:16" ht="24" customHeight="1" x14ac:dyDescent="0.2">
      <c r="A138" s="14"/>
      <c r="B138" s="75"/>
      <c r="C138" s="73" t="s">
        <v>1724</v>
      </c>
      <c r="D138" s="78" t="s">
        <v>86</v>
      </c>
      <c r="E138" s="13">
        <v>44507</v>
      </c>
      <c r="F138" s="76" t="s">
        <v>87</v>
      </c>
      <c r="G138" s="13">
        <v>44507</v>
      </c>
      <c r="H138" s="77" t="s">
        <v>1584</v>
      </c>
      <c r="I138" s="16">
        <v>52</v>
      </c>
      <c r="J138" s="16">
        <v>41</v>
      </c>
      <c r="K138" s="16">
        <v>20</v>
      </c>
      <c r="L138" s="16">
        <v>4</v>
      </c>
      <c r="M138" s="81">
        <v>10.66</v>
      </c>
      <c r="N138" s="95">
        <v>10.66</v>
      </c>
      <c r="O138" s="64">
        <v>2530</v>
      </c>
      <c r="P138" s="65">
        <f>Table22457891011234567891011121314151617[[#This Row],[PEMBULATAN]]*O138</f>
        <v>26969.8</v>
      </c>
    </row>
    <row r="139" spans="1:16" ht="24" customHeight="1" x14ac:dyDescent="0.2">
      <c r="A139" s="14"/>
      <c r="B139" s="75"/>
      <c r="C139" s="9" t="s">
        <v>1725</v>
      </c>
      <c r="D139" s="76" t="s">
        <v>86</v>
      </c>
      <c r="E139" s="13">
        <v>44507</v>
      </c>
      <c r="F139" s="76" t="s">
        <v>87</v>
      </c>
      <c r="G139" s="13">
        <v>44507</v>
      </c>
      <c r="H139" s="10" t="s">
        <v>1584</v>
      </c>
      <c r="I139" s="1">
        <v>44</v>
      </c>
      <c r="J139" s="1">
        <v>34</v>
      </c>
      <c r="K139" s="1">
        <v>35</v>
      </c>
      <c r="L139" s="1">
        <v>9</v>
      </c>
      <c r="M139" s="80">
        <v>13.09</v>
      </c>
      <c r="N139" s="95">
        <v>13.09</v>
      </c>
      <c r="O139" s="64">
        <v>2530</v>
      </c>
      <c r="P139" s="65">
        <f>Table22457891011234567891011121314151617[[#This Row],[PEMBULATAN]]*O139</f>
        <v>33117.699999999997</v>
      </c>
    </row>
    <row r="140" spans="1:16" ht="24" customHeight="1" x14ac:dyDescent="0.2">
      <c r="A140" s="14"/>
      <c r="B140" s="14"/>
      <c r="C140" s="9" t="s">
        <v>1726</v>
      </c>
      <c r="D140" s="76" t="s">
        <v>86</v>
      </c>
      <c r="E140" s="13">
        <v>44507</v>
      </c>
      <c r="F140" s="76" t="s">
        <v>87</v>
      </c>
      <c r="G140" s="13">
        <v>44507</v>
      </c>
      <c r="H140" s="10" t="s">
        <v>1584</v>
      </c>
      <c r="I140" s="1">
        <v>67</v>
      </c>
      <c r="J140" s="1">
        <v>36</v>
      </c>
      <c r="K140" s="1">
        <v>65</v>
      </c>
      <c r="L140" s="1">
        <v>11</v>
      </c>
      <c r="M140" s="80">
        <v>39.195</v>
      </c>
      <c r="N140" s="95">
        <v>39.195</v>
      </c>
      <c r="O140" s="64">
        <v>2530</v>
      </c>
      <c r="P140" s="65">
        <f>Table22457891011234567891011121314151617[[#This Row],[PEMBULATAN]]*O140</f>
        <v>99163.35</v>
      </c>
    </row>
    <row r="141" spans="1:16" ht="24" customHeight="1" x14ac:dyDescent="0.2">
      <c r="A141" s="14"/>
      <c r="B141" s="14"/>
      <c r="C141" s="73" t="s">
        <v>1727</v>
      </c>
      <c r="D141" s="78" t="s">
        <v>86</v>
      </c>
      <c r="E141" s="13">
        <v>44507</v>
      </c>
      <c r="F141" s="76" t="s">
        <v>87</v>
      </c>
      <c r="G141" s="13">
        <v>44507</v>
      </c>
      <c r="H141" s="77" t="s">
        <v>1584</v>
      </c>
      <c r="I141" s="16">
        <v>51</v>
      </c>
      <c r="J141" s="16">
        <v>42</v>
      </c>
      <c r="K141" s="16">
        <v>12</v>
      </c>
      <c r="L141" s="16">
        <v>2</v>
      </c>
      <c r="M141" s="81">
        <v>6.4260000000000002</v>
      </c>
      <c r="N141" s="95">
        <v>7</v>
      </c>
      <c r="O141" s="64">
        <v>2530</v>
      </c>
      <c r="P141" s="65">
        <f>Table22457891011234567891011121314151617[[#This Row],[PEMBULATAN]]*O141</f>
        <v>17710</v>
      </c>
    </row>
    <row r="142" spans="1:16" ht="24" customHeight="1" x14ac:dyDescent="0.2">
      <c r="A142" s="14"/>
      <c r="B142" s="14"/>
      <c r="C142" s="73" t="s">
        <v>1728</v>
      </c>
      <c r="D142" s="78" t="s">
        <v>86</v>
      </c>
      <c r="E142" s="13">
        <v>44507</v>
      </c>
      <c r="F142" s="76" t="s">
        <v>87</v>
      </c>
      <c r="G142" s="13">
        <v>44507</v>
      </c>
      <c r="H142" s="77" t="s">
        <v>1584</v>
      </c>
      <c r="I142" s="16">
        <v>32</v>
      </c>
      <c r="J142" s="16">
        <v>32</v>
      </c>
      <c r="K142" s="16">
        <v>35</v>
      </c>
      <c r="L142" s="16">
        <v>13</v>
      </c>
      <c r="M142" s="81">
        <v>8.9600000000000009</v>
      </c>
      <c r="N142" s="95">
        <v>13</v>
      </c>
      <c r="O142" s="64">
        <v>2530</v>
      </c>
      <c r="P142" s="65">
        <f>Table22457891011234567891011121314151617[[#This Row],[PEMBULATAN]]*O142</f>
        <v>32890</v>
      </c>
    </row>
    <row r="143" spans="1:16" ht="24" customHeight="1" x14ac:dyDescent="0.2">
      <c r="A143" s="14"/>
      <c r="B143" s="14"/>
      <c r="C143" s="73" t="s">
        <v>1729</v>
      </c>
      <c r="D143" s="78" t="s">
        <v>86</v>
      </c>
      <c r="E143" s="13">
        <v>44507</v>
      </c>
      <c r="F143" s="76" t="s">
        <v>87</v>
      </c>
      <c r="G143" s="13">
        <v>44507</v>
      </c>
      <c r="H143" s="77" t="s">
        <v>1584</v>
      </c>
      <c r="I143" s="16">
        <v>60</v>
      </c>
      <c r="J143" s="16">
        <v>61</v>
      </c>
      <c r="K143" s="16">
        <v>23</v>
      </c>
      <c r="L143" s="16">
        <v>4</v>
      </c>
      <c r="M143" s="81">
        <v>21.045000000000002</v>
      </c>
      <c r="N143" s="95">
        <v>21.045000000000002</v>
      </c>
      <c r="O143" s="64">
        <v>2530</v>
      </c>
      <c r="P143" s="65">
        <f>Table22457891011234567891011121314151617[[#This Row],[PEMBULATAN]]*O143</f>
        <v>53243.850000000006</v>
      </c>
    </row>
    <row r="144" spans="1:16" ht="24" customHeight="1" x14ac:dyDescent="0.2">
      <c r="A144" s="14"/>
      <c r="B144" s="14"/>
      <c r="C144" s="73" t="s">
        <v>1730</v>
      </c>
      <c r="D144" s="78" t="s">
        <v>86</v>
      </c>
      <c r="E144" s="13">
        <v>44507</v>
      </c>
      <c r="F144" s="76" t="s">
        <v>87</v>
      </c>
      <c r="G144" s="13">
        <v>44507</v>
      </c>
      <c r="H144" s="77" t="s">
        <v>1584</v>
      </c>
      <c r="I144" s="16">
        <v>34</v>
      </c>
      <c r="J144" s="16">
        <v>25</v>
      </c>
      <c r="K144" s="16">
        <v>15</v>
      </c>
      <c r="L144" s="16">
        <v>2</v>
      </c>
      <c r="M144" s="81">
        <v>3.1875</v>
      </c>
      <c r="N144" s="95">
        <v>3.1875</v>
      </c>
      <c r="O144" s="64">
        <v>2530</v>
      </c>
      <c r="P144" s="65">
        <f>Table22457891011234567891011121314151617[[#This Row],[PEMBULATAN]]*O144</f>
        <v>8064.375</v>
      </c>
    </row>
    <row r="145" spans="1:16" ht="24" customHeight="1" x14ac:dyDescent="0.2">
      <c r="A145" s="14"/>
      <c r="B145" s="119"/>
      <c r="C145" s="73" t="s">
        <v>1731</v>
      </c>
      <c r="D145" s="78" t="s">
        <v>86</v>
      </c>
      <c r="E145" s="13">
        <v>44507</v>
      </c>
      <c r="F145" s="76" t="s">
        <v>87</v>
      </c>
      <c r="G145" s="13">
        <v>44507</v>
      </c>
      <c r="H145" s="77" t="s">
        <v>1584</v>
      </c>
      <c r="I145" s="16">
        <v>41</v>
      </c>
      <c r="J145" s="16">
        <v>30</v>
      </c>
      <c r="K145" s="16">
        <v>10</v>
      </c>
      <c r="L145" s="16">
        <v>10</v>
      </c>
      <c r="M145" s="81">
        <v>3.0750000000000002</v>
      </c>
      <c r="N145" s="95">
        <v>10</v>
      </c>
      <c r="O145" s="64">
        <v>2530</v>
      </c>
      <c r="P145" s="65">
        <f>Table22457891011234567891011121314151617[[#This Row],[PEMBULATAN]]*O145</f>
        <v>25300</v>
      </c>
    </row>
    <row r="146" spans="1:16" ht="24" customHeight="1" x14ac:dyDescent="0.2">
      <c r="A146" s="14"/>
      <c r="B146" s="14" t="s">
        <v>1732</v>
      </c>
      <c r="C146" s="73" t="s">
        <v>1733</v>
      </c>
      <c r="D146" s="78" t="s">
        <v>86</v>
      </c>
      <c r="E146" s="13">
        <v>44507</v>
      </c>
      <c r="F146" s="76" t="s">
        <v>87</v>
      </c>
      <c r="G146" s="13">
        <v>44507</v>
      </c>
      <c r="H146" s="77" t="s">
        <v>1584</v>
      </c>
      <c r="I146" s="16">
        <v>37</v>
      </c>
      <c r="J146" s="16">
        <v>36</v>
      </c>
      <c r="K146" s="16">
        <v>10</v>
      </c>
      <c r="L146" s="16">
        <v>10</v>
      </c>
      <c r="M146" s="81">
        <v>3.33</v>
      </c>
      <c r="N146" s="95">
        <v>10</v>
      </c>
      <c r="O146" s="64">
        <v>2530</v>
      </c>
      <c r="P146" s="65">
        <f>Table22457891011234567891011121314151617[[#This Row],[PEMBULATAN]]*O146</f>
        <v>25300</v>
      </c>
    </row>
    <row r="147" spans="1:16" ht="24" customHeight="1" x14ac:dyDescent="0.2">
      <c r="A147" s="14"/>
      <c r="B147" s="14"/>
      <c r="C147" s="73" t="s">
        <v>1734</v>
      </c>
      <c r="D147" s="78" t="s">
        <v>86</v>
      </c>
      <c r="E147" s="13">
        <v>44507</v>
      </c>
      <c r="F147" s="76" t="s">
        <v>87</v>
      </c>
      <c r="G147" s="13">
        <v>44507</v>
      </c>
      <c r="H147" s="77" t="s">
        <v>1584</v>
      </c>
      <c r="I147" s="16">
        <v>43</v>
      </c>
      <c r="J147" s="16">
        <v>34</v>
      </c>
      <c r="K147" s="16">
        <v>30</v>
      </c>
      <c r="L147" s="16">
        <v>1</v>
      </c>
      <c r="M147" s="81">
        <v>10.965</v>
      </c>
      <c r="N147" s="95">
        <v>10.965</v>
      </c>
      <c r="O147" s="64">
        <v>2530</v>
      </c>
      <c r="P147" s="65">
        <f>Table22457891011234567891011121314151617[[#This Row],[PEMBULATAN]]*O147</f>
        <v>27741.45</v>
      </c>
    </row>
    <row r="148" spans="1:16" ht="24" customHeight="1" x14ac:dyDescent="0.2">
      <c r="A148" s="14"/>
      <c r="B148" s="14"/>
      <c r="C148" s="73" t="s">
        <v>1735</v>
      </c>
      <c r="D148" s="78" t="s">
        <v>86</v>
      </c>
      <c r="E148" s="13">
        <v>44507</v>
      </c>
      <c r="F148" s="76" t="s">
        <v>87</v>
      </c>
      <c r="G148" s="13">
        <v>44507</v>
      </c>
      <c r="H148" s="77" t="s">
        <v>1584</v>
      </c>
      <c r="I148" s="16">
        <v>38</v>
      </c>
      <c r="J148" s="16">
        <v>28</v>
      </c>
      <c r="K148" s="16">
        <v>18</v>
      </c>
      <c r="L148" s="16">
        <v>10</v>
      </c>
      <c r="M148" s="81">
        <v>4.7880000000000003</v>
      </c>
      <c r="N148" s="72">
        <v>10</v>
      </c>
      <c r="O148" s="64">
        <v>2530</v>
      </c>
      <c r="P148" s="65">
        <f>Table22457891011234567891011121314151617[[#This Row],[PEMBULATAN]]*O148</f>
        <v>25300</v>
      </c>
    </row>
    <row r="149" spans="1:16" ht="24" customHeight="1" x14ac:dyDescent="0.2">
      <c r="A149" s="14"/>
      <c r="B149" s="14"/>
      <c r="C149" s="73" t="s">
        <v>1736</v>
      </c>
      <c r="D149" s="78" t="s">
        <v>86</v>
      </c>
      <c r="E149" s="13">
        <v>44507</v>
      </c>
      <c r="F149" s="76" t="s">
        <v>87</v>
      </c>
      <c r="G149" s="13">
        <v>44507</v>
      </c>
      <c r="H149" s="77" t="s">
        <v>1584</v>
      </c>
      <c r="I149" s="16">
        <v>76</v>
      </c>
      <c r="J149" s="16">
        <v>51</v>
      </c>
      <c r="K149" s="16">
        <v>10</v>
      </c>
      <c r="L149" s="16">
        <v>10</v>
      </c>
      <c r="M149" s="81">
        <v>9.69</v>
      </c>
      <c r="N149" s="72">
        <v>10</v>
      </c>
      <c r="O149" s="64">
        <v>2530</v>
      </c>
      <c r="P149" s="65">
        <f>Table22457891011234567891011121314151617[[#This Row],[PEMBULATAN]]*O149</f>
        <v>25300</v>
      </c>
    </row>
    <row r="150" spans="1:16" ht="22.5" customHeight="1" x14ac:dyDescent="0.2">
      <c r="A150" s="143" t="s">
        <v>30</v>
      </c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5"/>
      <c r="M150" s="79">
        <f>SUBTOTAL(109,Table22457891011234567891011121314151617[KG VOLUME])</f>
        <v>3459.99775</v>
      </c>
      <c r="N150" s="68">
        <f>SUM(N3:N149)</f>
        <v>3543.7452499999999</v>
      </c>
      <c r="O150" s="146">
        <f>SUM(P3:P149)</f>
        <v>8965675.4824999999</v>
      </c>
      <c r="P150" s="147"/>
    </row>
    <row r="151" spans="1:16" ht="18" customHeight="1" x14ac:dyDescent="0.2">
      <c r="A151" s="85"/>
      <c r="B151" s="56" t="s">
        <v>42</v>
      </c>
      <c r="C151" s="55"/>
      <c r="D151" s="57" t="s">
        <v>43</v>
      </c>
      <c r="E151" s="85"/>
      <c r="F151" s="85"/>
      <c r="G151" s="85"/>
      <c r="H151" s="85"/>
      <c r="I151" s="85"/>
      <c r="J151" s="85"/>
      <c r="K151" s="85"/>
      <c r="L151" s="85"/>
      <c r="M151" s="86"/>
      <c r="N151" s="87" t="s">
        <v>51</v>
      </c>
      <c r="O151" s="88"/>
      <c r="P151" s="88">
        <f>O150*10%</f>
        <v>896567.54824999999</v>
      </c>
    </row>
    <row r="152" spans="1:16" ht="18" customHeight="1" thickBot="1" x14ac:dyDescent="0.25">
      <c r="A152" s="85"/>
      <c r="B152" s="56"/>
      <c r="C152" s="55"/>
      <c r="D152" s="57"/>
      <c r="E152" s="85"/>
      <c r="F152" s="85"/>
      <c r="G152" s="85"/>
      <c r="H152" s="85"/>
      <c r="I152" s="85"/>
      <c r="J152" s="85"/>
      <c r="K152" s="85"/>
      <c r="L152" s="85"/>
      <c r="M152" s="86"/>
      <c r="N152" s="89" t="s">
        <v>52</v>
      </c>
      <c r="O152" s="90"/>
      <c r="P152" s="90">
        <f>O150-P151</f>
        <v>8069107.9342499999</v>
      </c>
    </row>
    <row r="153" spans="1:16" ht="18" customHeight="1" x14ac:dyDescent="0.2">
      <c r="A153" s="11"/>
      <c r="H153" s="63"/>
      <c r="N153" s="62" t="s">
        <v>31</v>
      </c>
      <c r="P153" s="69">
        <f>P152*1%</f>
        <v>80691.079342500001</v>
      </c>
    </row>
    <row r="154" spans="1:16" ht="18" customHeight="1" thickBot="1" x14ac:dyDescent="0.25">
      <c r="A154" s="11"/>
      <c r="H154" s="63"/>
      <c r="N154" s="62" t="s">
        <v>53</v>
      </c>
      <c r="P154" s="71">
        <f>P152*2%</f>
        <v>161382.158685</v>
      </c>
    </row>
    <row r="155" spans="1:16" ht="18" customHeight="1" x14ac:dyDescent="0.2">
      <c r="A155" s="11"/>
      <c r="H155" s="63"/>
      <c r="N155" s="66" t="s">
        <v>32</v>
      </c>
      <c r="O155" s="67"/>
      <c r="P155" s="70">
        <f>P152+P153-P154</f>
        <v>7988416.8549075006</v>
      </c>
    </row>
    <row r="157" spans="1:16" x14ac:dyDescent="0.2">
      <c r="A157" s="11"/>
      <c r="H157" s="63"/>
      <c r="P157" s="71"/>
    </row>
    <row r="158" spans="1:16" x14ac:dyDescent="0.2">
      <c r="A158" s="11"/>
      <c r="H158" s="63"/>
      <c r="O158" s="58"/>
      <c r="P158" s="71"/>
    </row>
    <row r="159" spans="1:16" s="3" customFormat="1" x14ac:dyDescent="0.25">
      <c r="A159" s="11"/>
      <c r="B159" s="2"/>
      <c r="C159" s="2"/>
      <c r="E159" s="12"/>
      <c r="H159" s="63"/>
      <c r="N159" s="15"/>
      <c r="O159" s="15"/>
      <c r="P159" s="15"/>
    </row>
    <row r="160" spans="1:16" s="3" customFormat="1" x14ac:dyDescent="0.25">
      <c r="A160" s="11"/>
      <c r="B160" s="2"/>
      <c r="C160" s="2"/>
      <c r="E160" s="12"/>
      <c r="H160" s="63"/>
      <c r="N160" s="15"/>
      <c r="O160" s="15"/>
      <c r="P160" s="15"/>
    </row>
    <row r="161" spans="1:16" s="3" customFormat="1" x14ac:dyDescent="0.25">
      <c r="A161" s="11"/>
      <c r="B161" s="2"/>
      <c r="C161" s="2"/>
      <c r="E161" s="12"/>
      <c r="H161" s="63"/>
      <c r="N161" s="15"/>
      <c r="O161" s="15"/>
      <c r="P161" s="15"/>
    </row>
    <row r="162" spans="1:16" s="3" customFormat="1" x14ac:dyDescent="0.25">
      <c r="A162" s="11"/>
      <c r="B162" s="2"/>
      <c r="C162" s="2"/>
      <c r="E162" s="12"/>
      <c r="H162" s="63"/>
      <c r="N162" s="15"/>
      <c r="O162" s="15"/>
      <c r="P162" s="15"/>
    </row>
    <row r="163" spans="1:16" s="3" customFormat="1" x14ac:dyDescent="0.25">
      <c r="A163" s="11"/>
      <c r="B163" s="2"/>
      <c r="C163" s="2"/>
      <c r="E163" s="12"/>
      <c r="H163" s="63"/>
      <c r="N163" s="15"/>
      <c r="O163" s="15"/>
      <c r="P163" s="15"/>
    </row>
    <row r="164" spans="1:16" s="3" customFormat="1" x14ac:dyDescent="0.25">
      <c r="A164" s="11"/>
      <c r="B164" s="2"/>
      <c r="C164" s="2"/>
      <c r="E164" s="12"/>
      <c r="H164" s="63"/>
      <c r="N164" s="15"/>
      <c r="O164" s="15"/>
      <c r="P164" s="15"/>
    </row>
    <row r="165" spans="1:16" s="3" customFormat="1" x14ac:dyDescent="0.25">
      <c r="A165" s="11"/>
      <c r="B165" s="2"/>
      <c r="C165" s="2"/>
      <c r="E165" s="12"/>
      <c r="H165" s="63"/>
      <c r="N165" s="15"/>
      <c r="O165" s="15"/>
      <c r="P165" s="15"/>
    </row>
    <row r="166" spans="1:16" s="3" customFormat="1" x14ac:dyDescent="0.25">
      <c r="A166" s="11"/>
      <c r="B166" s="2"/>
      <c r="C166" s="2"/>
      <c r="E166" s="12"/>
      <c r="H166" s="63"/>
      <c r="N166" s="15"/>
      <c r="O166" s="15"/>
      <c r="P166" s="15"/>
    </row>
    <row r="167" spans="1:16" s="3" customFormat="1" x14ac:dyDescent="0.25">
      <c r="A167" s="11"/>
      <c r="B167" s="2"/>
      <c r="C167" s="2"/>
      <c r="E167" s="12"/>
      <c r="H167" s="63"/>
      <c r="N167" s="15"/>
      <c r="O167" s="15"/>
      <c r="P167" s="15"/>
    </row>
    <row r="168" spans="1:16" s="3" customFormat="1" x14ac:dyDescent="0.25">
      <c r="A168" s="11"/>
      <c r="B168" s="2"/>
      <c r="C168" s="2"/>
      <c r="E168" s="12"/>
      <c r="H168" s="63"/>
      <c r="N168" s="15"/>
      <c r="O168" s="15"/>
      <c r="P168" s="15"/>
    </row>
    <row r="169" spans="1:16" s="3" customFormat="1" x14ac:dyDescent="0.25">
      <c r="A169" s="11"/>
      <c r="B169" s="2"/>
      <c r="C169" s="2"/>
      <c r="E169" s="12"/>
      <c r="H169" s="63"/>
      <c r="N169" s="15"/>
      <c r="O169" s="15"/>
      <c r="P169" s="15"/>
    </row>
    <row r="170" spans="1:16" s="3" customFormat="1" x14ac:dyDescent="0.25">
      <c r="A170" s="11"/>
      <c r="B170" s="2"/>
      <c r="C170" s="2"/>
      <c r="E170" s="12"/>
      <c r="H170" s="63"/>
      <c r="N170" s="15"/>
      <c r="O170" s="15"/>
      <c r="P170" s="15"/>
    </row>
  </sheetData>
  <mergeCells count="2">
    <mergeCell ref="A150:L150"/>
    <mergeCell ref="O150:P150"/>
  </mergeCells>
  <conditionalFormatting sqref="B3:B138">
    <cfRule type="duplicateValues" dxfId="316" priority="2"/>
  </conditionalFormatting>
  <conditionalFormatting sqref="B139">
    <cfRule type="duplicateValues" dxfId="315" priority="1"/>
  </conditionalFormatting>
  <conditionalFormatting sqref="B140:B149">
    <cfRule type="duplicateValues" dxfId="314" priority="4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5" x14ac:dyDescent="0.2"/>
  <cols>
    <col min="1" max="1" width="8" style="4" customWidth="1"/>
    <col min="2" max="2" width="19.5703125" style="2" customWidth="1"/>
    <col min="3" max="3" width="15" style="2" customWidth="1"/>
    <col min="4" max="4" width="10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404017</v>
      </c>
      <c r="B3" s="74" t="s">
        <v>1737</v>
      </c>
      <c r="C3" s="9" t="s">
        <v>1738</v>
      </c>
      <c r="D3" s="76" t="s">
        <v>86</v>
      </c>
      <c r="E3" s="13">
        <v>44508</v>
      </c>
      <c r="F3" s="76" t="s">
        <v>554</v>
      </c>
      <c r="G3" s="13">
        <v>44510</v>
      </c>
      <c r="H3" s="10" t="s">
        <v>1768</v>
      </c>
      <c r="I3" s="1">
        <v>84</v>
      </c>
      <c r="J3" s="1">
        <v>68</v>
      </c>
      <c r="K3" s="1">
        <v>54</v>
      </c>
      <c r="L3" s="1">
        <v>12</v>
      </c>
      <c r="M3" s="80">
        <v>77.111999999999995</v>
      </c>
      <c r="N3" s="95">
        <v>77.111999999999995</v>
      </c>
      <c r="O3" s="64">
        <v>2530</v>
      </c>
      <c r="P3" s="65">
        <f>Table2245789101123456789101112131415161718[[#This Row],[PEMBULATAN]]*O3</f>
        <v>195093.36</v>
      </c>
    </row>
    <row r="4" spans="1:16" ht="26.25" customHeight="1" x14ac:dyDescent="0.2">
      <c r="A4" s="14"/>
      <c r="B4" s="75"/>
      <c r="C4" s="9" t="s">
        <v>1739</v>
      </c>
      <c r="D4" s="76" t="s">
        <v>86</v>
      </c>
      <c r="E4" s="13">
        <v>44508</v>
      </c>
      <c r="F4" s="76" t="s">
        <v>554</v>
      </c>
      <c r="G4" s="13">
        <v>44510</v>
      </c>
      <c r="H4" s="10" t="s">
        <v>1768</v>
      </c>
      <c r="I4" s="1">
        <v>87</v>
      </c>
      <c r="J4" s="1">
        <v>65</v>
      </c>
      <c r="K4" s="1">
        <v>20</v>
      </c>
      <c r="L4" s="1">
        <v>8</v>
      </c>
      <c r="M4" s="80">
        <v>28.274999999999999</v>
      </c>
      <c r="N4" s="95">
        <v>29</v>
      </c>
      <c r="O4" s="64">
        <v>2530</v>
      </c>
      <c r="P4" s="65">
        <f>Table2245789101123456789101112131415161718[[#This Row],[PEMBULATAN]]*O4</f>
        <v>73370</v>
      </c>
    </row>
    <row r="5" spans="1:16" ht="26.25" customHeight="1" x14ac:dyDescent="0.2">
      <c r="A5" s="14"/>
      <c r="B5" s="14"/>
      <c r="C5" s="9" t="s">
        <v>1740</v>
      </c>
      <c r="D5" s="76" t="s">
        <v>86</v>
      </c>
      <c r="E5" s="13">
        <v>44508</v>
      </c>
      <c r="F5" s="76" t="s">
        <v>554</v>
      </c>
      <c r="G5" s="13">
        <v>44510</v>
      </c>
      <c r="H5" s="10" t="s">
        <v>1768</v>
      </c>
      <c r="I5" s="1">
        <v>70</v>
      </c>
      <c r="J5" s="1">
        <v>66</v>
      </c>
      <c r="K5" s="1">
        <v>27</v>
      </c>
      <c r="L5" s="1">
        <v>9</v>
      </c>
      <c r="M5" s="80">
        <v>31.184999999999999</v>
      </c>
      <c r="N5" s="95">
        <v>31.184999999999999</v>
      </c>
      <c r="O5" s="64">
        <v>2530</v>
      </c>
      <c r="P5" s="65">
        <f>Table2245789101123456789101112131415161718[[#This Row],[PEMBULATAN]]*O5</f>
        <v>78898.05</v>
      </c>
    </row>
    <row r="6" spans="1:16" ht="26.25" customHeight="1" x14ac:dyDescent="0.2">
      <c r="A6" s="14"/>
      <c r="B6" s="14"/>
      <c r="C6" s="73" t="s">
        <v>1741</v>
      </c>
      <c r="D6" s="78" t="s">
        <v>86</v>
      </c>
      <c r="E6" s="13">
        <v>44508</v>
      </c>
      <c r="F6" s="76" t="s">
        <v>554</v>
      </c>
      <c r="G6" s="13">
        <v>44510</v>
      </c>
      <c r="H6" s="77" t="s">
        <v>1768</v>
      </c>
      <c r="I6" s="16">
        <v>51</v>
      </c>
      <c r="J6" s="16">
        <v>49</v>
      </c>
      <c r="K6" s="16">
        <v>20</v>
      </c>
      <c r="L6" s="16">
        <v>6</v>
      </c>
      <c r="M6" s="81">
        <v>12.494999999999999</v>
      </c>
      <c r="N6" s="95">
        <v>12.494999999999999</v>
      </c>
      <c r="O6" s="64">
        <v>2530</v>
      </c>
      <c r="P6" s="65">
        <f>Table2245789101123456789101112131415161718[[#This Row],[PEMBULATAN]]*O6</f>
        <v>31612.35</v>
      </c>
    </row>
    <row r="7" spans="1:16" ht="26.25" customHeight="1" x14ac:dyDescent="0.2">
      <c r="A7" s="14"/>
      <c r="B7" s="14"/>
      <c r="C7" s="73" t="s">
        <v>1742</v>
      </c>
      <c r="D7" s="78" t="s">
        <v>86</v>
      </c>
      <c r="E7" s="13">
        <v>44508</v>
      </c>
      <c r="F7" s="76" t="s">
        <v>554</v>
      </c>
      <c r="G7" s="13">
        <v>44510</v>
      </c>
      <c r="H7" s="77" t="s">
        <v>1768</v>
      </c>
      <c r="I7" s="16">
        <v>51</v>
      </c>
      <c r="J7" s="16">
        <v>38</v>
      </c>
      <c r="K7" s="16">
        <v>15</v>
      </c>
      <c r="L7" s="16">
        <v>1</v>
      </c>
      <c r="M7" s="81">
        <v>7.2675000000000001</v>
      </c>
      <c r="N7" s="95">
        <v>8</v>
      </c>
      <c r="O7" s="64">
        <v>2530</v>
      </c>
      <c r="P7" s="65">
        <f>Table2245789101123456789101112131415161718[[#This Row],[PEMBULATAN]]*O7</f>
        <v>20240</v>
      </c>
    </row>
    <row r="8" spans="1:16" ht="26.25" customHeight="1" x14ac:dyDescent="0.2">
      <c r="A8" s="14"/>
      <c r="B8" s="14"/>
      <c r="C8" s="73" t="s">
        <v>1743</v>
      </c>
      <c r="D8" s="78" t="s">
        <v>86</v>
      </c>
      <c r="E8" s="13">
        <v>44508</v>
      </c>
      <c r="F8" s="76" t="s">
        <v>554</v>
      </c>
      <c r="G8" s="13">
        <v>44510</v>
      </c>
      <c r="H8" s="77" t="s">
        <v>1768</v>
      </c>
      <c r="I8" s="16">
        <v>54</v>
      </c>
      <c r="J8" s="16">
        <v>73</v>
      </c>
      <c r="K8" s="16">
        <v>19</v>
      </c>
      <c r="L8" s="16">
        <v>3</v>
      </c>
      <c r="M8" s="81">
        <v>18.724499999999999</v>
      </c>
      <c r="N8" s="95">
        <v>18.724499999999999</v>
      </c>
      <c r="O8" s="64">
        <v>2530</v>
      </c>
      <c r="P8" s="65">
        <f>Table2245789101123456789101112131415161718[[#This Row],[PEMBULATAN]]*O8</f>
        <v>47372.985000000001</v>
      </c>
    </row>
    <row r="9" spans="1:16" ht="26.25" customHeight="1" x14ac:dyDescent="0.2">
      <c r="A9" s="14"/>
      <c r="B9" s="14"/>
      <c r="C9" s="73" t="s">
        <v>1744</v>
      </c>
      <c r="D9" s="78" t="s">
        <v>86</v>
      </c>
      <c r="E9" s="13">
        <v>44508</v>
      </c>
      <c r="F9" s="76" t="s">
        <v>554</v>
      </c>
      <c r="G9" s="13">
        <v>44510</v>
      </c>
      <c r="H9" s="77" t="s">
        <v>1768</v>
      </c>
      <c r="I9" s="16">
        <v>51</v>
      </c>
      <c r="J9" s="16">
        <v>46</v>
      </c>
      <c r="K9" s="16">
        <v>11</v>
      </c>
      <c r="L9" s="16">
        <v>2</v>
      </c>
      <c r="M9" s="81">
        <v>6.4515000000000002</v>
      </c>
      <c r="N9" s="95">
        <v>7</v>
      </c>
      <c r="O9" s="64">
        <v>2530</v>
      </c>
      <c r="P9" s="65">
        <f>Table2245789101123456789101112131415161718[[#This Row],[PEMBULATAN]]*O9</f>
        <v>17710</v>
      </c>
    </row>
    <row r="10" spans="1:16" ht="26.25" customHeight="1" x14ac:dyDescent="0.2">
      <c r="A10" s="14"/>
      <c r="B10" s="14"/>
      <c r="C10" s="73" t="s">
        <v>1745</v>
      </c>
      <c r="D10" s="78" t="s">
        <v>86</v>
      </c>
      <c r="E10" s="13">
        <v>44508</v>
      </c>
      <c r="F10" s="76" t="s">
        <v>554</v>
      </c>
      <c r="G10" s="13">
        <v>44510</v>
      </c>
      <c r="H10" s="77" t="s">
        <v>1768</v>
      </c>
      <c r="I10" s="16">
        <v>54</v>
      </c>
      <c r="J10" s="16">
        <v>42</v>
      </c>
      <c r="K10" s="16">
        <v>10</v>
      </c>
      <c r="L10" s="16">
        <v>2</v>
      </c>
      <c r="M10" s="81">
        <v>5.67</v>
      </c>
      <c r="N10" s="95">
        <v>5.67</v>
      </c>
      <c r="O10" s="64">
        <v>2530</v>
      </c>
      <c r="P10" s="65">
        <f>Table2245789101123456789101112131415161718[[#This Row],[PEMBULATAN]]*O10</f>
        <v>14345.1</v>
      </c>
    </row>
    <row r="11" spans="1:16" ht="26.25" customHeight="1" x14ac:dyDescent="0.2">
      <c r="A11" s="14"/>
      <c r="B11" s="14"/>
      <c r="C11" s="73" t="s">
        <v>1746</v>
      </c>
      <c r="D11" s="78" t="s">
        <v>86</v>
      </c>
      <c r="E11" s="13">
        <v>44508</v>
      </c>
      <c r="F11" s="76" t="s">
        <v>554</v>
      </c>
      <c r="G11" s="13">
        <v>44510</v>
      </c>
      <c r="H11" s="77" t="s">
        <v>1768</v>
      </c>
      <c r="I11" s="16">
        <v>56</v>
      </c>
      <c r="J11" s="16">
        <v>34</v>
      </c>
      <c r="K11" s="16">
        <v>12</v>
      </c>
      <c r="L11" s="16">
        <v>1</v>
      </c>
      <c r="M11" s="81">
        <v>5.7119999999999997</v>
      </c>
      <c r="N11" s="95">
        <v>5.7119999999999997</v>
      </c>
      <c r="O11" s="64">
        <v>2530</v>
      </c>
      <c r="P11" s="65">
        <f>Table2245789101123456789101112131415161718[[#This Row],[PEMBULATAN]]*O11</f>
        <v>14451.359999999999</v>
      </c>
    </row>
    <row r="12" spans="1:16" ht="26.25" customHeight="1" x14ac:dyDescent="0.2">
      <c r="A12" s="14"/>
      <c r="B12" s="14"/>
      <c r="C12" s="73" t="s">
        <v>1747</v>
      </c>
      <c r="D12" s="78" t="s">
        <v>86</v>
      </c>
      <c r="E12" s="13">
        <v>44508</v>
      </c>
      <c r="F12" s="76" t="s">
        <v>554</v>
      </c>
      <c r="G12" s="13">
        <v>44510</v>
      </c>
      <c r="H12" s="77" t="s">
        <v>1768</v>
      </c>
      <c r="I12" s="16">
        <v>96</v>
      </c>
      <c r="J12" s="16">
        <v>66</v>
      </c>
      <c r="K12" s="16">
        <v>36</v>
      </c>
      <c r="L12" s="16">
        <v>9</v>
      </c>
      <c r="M12" s="81">
        <v>57.024000000000001</v>
      </c>
      <c r="N12" s="95">
        <v>57.024000000000001</v>
      </c>
      <c r="O12" s="64">
        <v>2530</v>
      </c>
      <c r="P12" s="65">
        <f>Table2245789101123456789101112131415161718[[#This Row],[PEMBULATAN]]*O12</f>
        <v>144270.72</v>
      </c>
    </row>
    <row r="13" spans="1:16" ht="26.25" customHeight="1" x14ac:dyDescent="0.2">
      <c r="A13" s="14"/>
      <c r="B13" s="14"/>
      <c r="C13" s="73" t="s">
        <v>1748</v>
      </c>
      <c r="D13" s="78" t="s">
        <v>86</v>
      </c>
      <c r="E13" s="13">
        <v>44508</v>
      </c>
      <c r="F13" s="76" t="s">
        <v>554</v>
      </c>
      <c r="G13" s="13">
        <v>44510</v>
      </c>
      <c r="H13" s="77" t="s">
        <v>1768</v>
      </c>
      <c r="I13" s="16">
        <v>57</v>
      </c>
      <c r="J13" s="16">
        <v>45</v>
      </c>
      <c r="K13" s="16">
        <v>21</v>
      </c>
      <c r="L13" s="16">
        <v>5</v>
      </c>
      <c r="M13" s="81">
        <v>13.46625</v>
      </c>
      <c r="N13" s="95">
        <v>14</v>
      </c>
      <c r="O13" s="64">
        <v>2530</v>
      </c>
      <c r="P13" s="65">
        <f>Table2245789101123456789101112131415161718[[#This Row],[PEMBULATAN]]*O13</f>
        <v>35420</v>
      </c>
    </row>
    <row r="14" spans="1:16" ht="26.25" customHeight="1" x14ac:dyDescent="0.2">
      <c r="A14" s="14"/>
      <c r="B14" s="14"/>
      <c r="C14" s="73" t="s">
        <v>1749</v>
      </c>
      <c r="D14" s="78" t="s">
        <v>86</v>
      </c>
      <c r="E14" s="13">
        <v>44508</v>
      </c>
      <c r="F14" s="76" t="s">
        <v>554</v>
      </c>
      <c r="G14" s="13">
        <v>44510</v>
      </c>
      <c r="H14" s="77" t="s">
        <v>1768</v>
      </c>
      <c r="I14" s="16">
        <v>100</v>
      </c>
      <c r="J14" s="16">
        <v>72</v>
      </c>
      <c r="K14" s="16">
        <v>30</v>
      </c>
      <c r="L14" s="16">
        <v>11</v>
      </c>
      <c r="M14" s="81">
        <v>54</v>
      </c>
      <c r="N14" s="95">
        <v>54</v>
      </c>
      <c r="O14" s="64">
        <v>2530</v>
      </c>
      <c r="P14" s="65">
        <f>Table2245789101123456789101112131415161718[[#This Row],[PEMBULATAN]]*O14</f>
        <v>136620</v>
      </c>
    </row>
    <row r="15" spans="1:16" ht="26.25" customHeight="1" x14ac:dyDescent="0.2">
      <c r="A15" s="14"/>
      <c r="B15" s="14"/>
      <c r="C15" s="73" t="s">
        <v>1750</v>
      </c>
      <c r="D15" s="78" t="s">
        <v>86</v>
      </c>
      <c r="E15" s="13">
        <v>44508</v>
      </c>
      <c r="F15" s="76" t="s">
        <v>554</v>
      </c>
      <c r="G15" s="13">
        <v>44510</v>
      </c>
      <c r="H15" s="77" t="s">
        <v>1768</v>
      </c>
      <c r="I15" s="16">
        <v>96</v>
      </c>
      <c r="J15" s="16">
        <v>56</v>
      </c>
      <c r="K15" s="16">
        <v>35</v>
      </c>
      <c r="L15" s="16">
        <v>16</v>
      </c>
      <c r="M15" s="81">
        <v>47.04</v>
      </c>
      <c r="N15" s="95">
        <v>47.04</v>
      </c>
      <c r="O15" s="64">
        <v>2530</v>
      </c>
      <c r="P15" s="65">
        <f>Table2245789101123456789101112131415161718[[#This Row],[PEMBULATAN]]*O15</f>
        <v>119011.2</v>
      </c>
    </row>
    <row r="16" spans="1:16" ht="26.25" customHeight="1" x14ac:dyDescent="0.2">
      <c r="A16" s="14"/>
      <c r="B16" s="14"/>
      <c r="C16" s="73" t="s">
        <v>1751</v>
      </c>
      <c r="D16" s="78" t="s">
        <v>86</v>
      </c>
      <c r="E16" s="13">
        <v>44508</v>
      </c>
      <c r="F16" s="76" t="s">
        <v>554</v>
      </c>
      <c r="G16" s="13">
        <v>44510</v>
      </c>
      <c r="H16" s="77" t="s">
        <v>1768</v>
      </c>
      <c r="I16" s="16">
        <v>47</v>
      </c>
      <c r="J16" s="16">
        <v>40</v>
      </c>
      <c r="K16" s="16">
        <v>14</v>
      </c>
      <c r="L16" s="16">
        <v>2</v>
      </c>
      <c r="M16" s="81">
        <v>6.58</v>
      </c>
      <c r="N16" s="95">
        <v>6.58</v>
      </c>
      <c r="O16" s="64">
        <v>2530</v>
      </c>
      <c r="P16" s="65">
        <f>Table2245789101123456789101112131415161718[[#This Row],[PEMBULATAN]]*O16</f>
        <v>16647.400000000001</v>
      </c>
    </row>
    <row r="17" spans="1:16" ht="26.25" customHeight="1" x14ac:dyDescent="0.2">
      <c r="A17" s="14"/>
      <c r="B17" s="14"/>
      <c r="C17" s="73" t="s">
        <v>1752</v>
      </c>
      <c r="D17" s="78" t="s">
        <v>86</v>
      </c>
      <c r="E17" s="13">
        <v>44508</v>
      </c>
      <c r="F17" s="76" t="s">
        <v>554</v>
      </c>
      <c r="G17" s="13">
        <v>44510</v>
      </c>
      <c r="H17" s="77" t="s">
        <v>1768</v>
      </c>
      <c r="I17" s="16">
        <v>60</v>
      </c>
      <c r="J17" s="16">
        <v>48</v>
      </c>
      <c r="K17" s="16">
        <v>17</v>
      </c>
      <c r="L17" s="16">
        <v>4</v>
      </c>
      <c r="M17" s="81">
        <v>12.24</v>
      </c>
      <c r="N17" s="95">
        <v>12.24</v>
      </c>
      <c r="O17" s="64">
        <v>2530</v>
      </c>
      <c r="P17" s="65">
        <f>Table2245789101123456789101112131415161718[[#This Row],[PEMBULATAN]]*O17</f>
        <v>30967.200000000001</v>
      </c>
    </row>
    <row r="18" spans="1:16" ht="26.25" customHeight="1" x14ac:dyDescent="0.2">
      <c r="A18" s="14"/>
      <c r="B18" s="14"/>
      <c r="C18" s="73" t="s">
        <v>1753</v>
      </c>
      <c r="D18" s="78" t="s">
        <v>86</v>
      </c>
      <c r="E18" s="13">
        <v>44508</v>
      </c>
      <c r="F18" s="76" t="s">
        <v>554</v>
      </c>
      <c r="G18" s="13">
        <v>44510</v>
      </c>
      <c r="H18" s="77" t="s">
        <v>1768</v>
      </c>
      <c r="I18" s="16">
        <v>57</v>
      </c>
      <c r="J18" s="16">
        <v>37</v>
      </c>
      <c r="K18" s="16">
        <v>17</v>
      </c>
      <c r="L18" s="16">
        <v>6</v>
      </c>
      <c r="M18" s="81">
        <v>8.9632500000000004</v>
      </c>
      <c r="N18" s="95">
        <v>8.9632500000000004</v>
      </c>
      <c r="O18" s="64">
        <v>2530</v>
      </c>
      <c r="P18" s="65">
        <f>Table2245789101123456789101112131415161718[[#This Row],[PEMBULATAN]]*O18</f>
        <v>22677.022500000003</v>
      </c>
    </row>
    <row r="19" spans="1:16" ht="26.25" customHeight="1" x14ac:dyDescent="0.2">
      <c r="A19" s="14"/>
      <c r="B19" s="14"/>
      <c r="C19" s="73" t="s">
        <v>1754</v>
      </c>
      <c r="D19" s="78" t="s">
        <v>86</v>
      </c>
      <c r="E19" s="13">
        <v>44508</v>
      </c>
      <c r="F19" s="76" t="s">
        <v>554</v>
      </c>
      <c r="G19" s="13">
        <v>44510</v>
      </c>
      <c r="H19" s="77" t="s">
        <v>1768</v>
      </c>
      <c r="I19" s="16">
        <v>44</v>
      </c>
      <c r="J19" s="16">
        <v>37</v>
      </c>
      <c r="K19" s="16">
        <v>23</v>
      </c>
      <c r="L19" s="16">
        <v>3</v>
      </c>
      <c r="M19" s="81">
        <v>9.3610000000000007</v>
      </c>
      <c r="N19" s="95">
        <v>10</v>
      </c>
      <c r="O19" s="64">
        <v>2530</v>
      </c>
      <c r="P19" s="65">
        <f>Table2245789101123456789101112131415161718[[#This Row],[PEMBULATAN]]*O19</f>
        <v>25300</v>
      </c>
    </row>
    <row r="20" spans="1:16" ht="26.25" customHeight="1" x14ac:dyDescent="0.2">
      <c r="A20" s="14"/>
      <c r="B20" s="14"/>
      <c r="C20" s="73" t="s">
        <v>1755</v>
      </c>
      <c r="D20" s="78" t="s">
        <v>86</v>
      </c>
      <c r="E20" s="13">
        <v>44508</v>
      </c>
      <c r="F20" s="76" t="s">
        <v>554</v>
      </c>
      <c r="G20" s="13">
        <v>44510</v>
      </c>
      <c r="H20" s="77" t="s">
        <v>1768</v>
      </c>
      <c r="I20" s="16">
        <v>88</v>
      </c>
      <c r="J20" s="16">
        <v>58</v>
      </c>
      <c r="K20" s="16">
        <v>29</v>
      </c>
      <c r="L20" s="16">
        <v>10</v>
      </c>
      <c r="M20" s="81">
        <v>37.003999999999998</v>
      </c>
      <c r="N20" s="95">
        <v>37.003999999999998</v>
      </c>
      <c r="O20" s="64">
        <v>2530</v>
      </c>
      <c r="P20" s="65">
        <f>Table2245789101123456789101112131415161718[[#This Row],[PEMBULATAN]]*O20</f>
        <v>93620.12</v>
      </c>
    </row>
    <row r="21" spans="1:16" ht="26.25" customHeight="1" x14ac:dyDescent="0.2">
      <c r="A21" s="14"/>
      <c r="B21" s="14"/>
      <c r="C21" s="73" t="s">
        <v>1756</v>
      </c>
      <c r="D21" s="78" t="s">
        <v>86</v>
      </c>
      <c r="E21" s="13">
        <v>44508</v>
      </c>
      <c r="F21" s="76" t="s">
        <v>554</v>
      </c>
      <c r="G21" s="13">
        <v>44510</v>
      </c>
      <c r="H21" s="77" t="s">
        <v>1768</v>
      </c>
      <c r="I21" s="16">
        <v>85</v>
      </c>
      <c r="J21" s="16">
        <v>55</v>
      </c>
      <c r="K21" s="16">
        <v>50</v>
      </c>
      <c r="L21" s="16">
        <v>16</v>
      </c>
      <c r="M21" s="81">
        <v>58.4375</v>
      </c>
      <c r="N21" s="95">
        <v>59</v>
      </c>
      <c r="O21" s="64">
        <v>2530</v>
      </c>
      <c r="P21" s="65">
        <f>Table2245789101123456789101112131415161718[[#This Row],[PEMBULATAN]]*O21</f>
        <v>149270</v>
      </c>
    </row>
    <row r="22" spans="1:16" ht="26.25" customHeight="1" x14ac:dyDescent="0.2">
      <c r="A22" s="14"/>
      <c r="B22" s="14"/>
      <c r="C22" s="73" t="s">
        <v>1757</v>
      </c>
      <c r="D22" s="78" t="s">
        <v>86</v>
      </c>
      <c r="E22" s="13">
        <v>44508</v>
      </c>
      <c r="F22" s="76" t="s">
        <v>554</v>
      </c>
      <c r="G22" s="13">
        <v>44510</v>
      </c>
      <c r="H22" s="77" t="s">
        <v>1768</v>
      </c>
      <c r="I22" s="16">
        <v>105</v>
      </c>
      <c r="J22" s="16">
        <v>56</v>
      </c>
      <c r="K22" s="16">
        <v>26</v>
      </c>
      <c r="L22" s="16">
        <v>8</v>
      </c>
      <c r="M22" s="81">
        <v>38.22</v>
      </c>
      <c r="N22" s="95">
        <v>38.22</v>
      </c>
      <c r="O22" s="64">
        <v>2530</v>
      </c>
      <c r="P22" s="65">
        <f>Table2245789101123456789101112131415161718[[#This Row],[PEMBULATAN]]*O22</f>
        <v>96696.599999999991</v>
      </c>
    </row>
    <row r="23" spans="1:16" ht="26.25" customHeight="1" x14ac:dyDescent="0.2">
      <c r="A23" s="14"/>
      <c r="B23" s="14"/>
      <c r="C23" s="73" t="s">
        <v>1758</v>
      </c>
      <c r="D23" s="78" t="s">
        <v>86</v>
      </c>
      <c r="E23" s="13">
        <v>44508</v>
      </c>
      <c r="F23" s="76" t="s">
        <v>554</v>
      </c>
      <c r="G23" s="13">
        <v>44510</v>
      </c>
      <c r="H23" s="77" t="s">
        <v>1768</v>
      </c>
      <c r="I23" s="16">
        <v>95</v>
      </c>
      <c r="J23" s="16">
        <v>70</v>
      </c>
      <c r="K23" s="16">
        <v>35</v>
      </c>
      <c r="L23" s="16">
        <v>20</v>
      </c>
      <c r="M23" s="81">
        <v>58.1875</v>
      </c>
      <c r="N23" s="95">
        <v>58.1875</v>
      </c>
      <c r="O23" s="64">
        <v>2530</v>
      </c>
      <c r="P23" s="65">
        <f>Table2245789101123456789101112131415161718[[#This Row],[PEMBULATAN]]*O23</f>
        <v>147214.375</v>
      </c>
    </row>
    <row r="24" spans="1:16" ht="26.25" customHeight="1" x14ac:dyDescent="0.2">
      <c r="A24" s="14"/>
      <c r="B24" s="14"/>
      <c r="C24" s="73" t="s">
        <v>1759</v>
      </c>
      <c r="D24" s="78" t="s">
        <v>86</v>
      </c>
      <c r="E24" s="13">
        <v>44508</v>
      </c>
      <c r="F24" s="76" t="s">
        <v>554</v>
      </c>
      <c r="G24" s="13">
        <v>44510</v>
      </c>
      <c r="H24" s="77" t="s">
        <v>1768</v>
      </c>
      <c r="I24" s="16">
        <v>55</v>
      </c>
      <c r="J24" s="16">
        <v>45</v>
      </c>
      <c r="K24" s="16">
        <v>15</v>
      </c>
      <c r="L24" s="16">
        <v>2</v>
      </c>
      <c r="M24" s="81">
        <v>9.28125</v>
      </c>
      <c r="N24" s="95">
        <v>9.28125</v>
      </c>
      <c r="O24" s="64">
        <v>2530</v>
      </c>
      <c r="P24" s="65">
        <f>Table2245789101123456789101112131415161718[[#This Row],[PEMBULATAN]]*O24</f>
        <v>23481.5625</v>
      </c>
    </row>
    <row r="25" spans="1:16" ht="26.25" customHeight="1" x14ac:dyDescent="0.2">
      <c r="A25" s="14"/>
      <c r="B25" s="14"/>
      <c r="C25" s="73" t="s">
        <v>1760</v>
      </c>
      <c r="D25" s="78" t="s">
        <v>86</v>
      </c>
      <c r="E25" s="13">
        <v>44508</v>
      </c>
      <c r="F25" s="76" t="s">
        <v>554</v>
      </c>
      <c r="G25" s="13">
        <v>44510</v>
      </c>
      <c r="H25" s="77" t="s">
        <v>1768</v>
      </c>
      <c r="I25" s="16">
        <v>94</v>
      </c>
      <c r="J25" s="16">
        <v>58</v>
      </c>
      <c r="K25" s="16">
        <v>34</v>
      </c>
      <c r="L25" s="16">
        <v>20</v>
      </c>
      <c r="M25" s="81">
        <v>46.341999999999999</v>
      </c>
      <c r="N25" s="95">
        <v>47</v>
      </c>
      <c r="O25" s="64">
        <v>2530</v>
      </c>
      <c r="P25" s="65">
        <f>Table2245789101123456789101112131415161718[[#This Row],[PEMBULATAN]]*O25</f>
        <v>118910</v>
      </c>
    </row>
    <row r="26" spans="1:16" ht="26.25" customHeight="1" x14ac:dyDescent="0.2">
      <c r="A26" s="14"/>
      <c r="B26" s="14"/>
      <c r="C26" s="73" t="s">
        <v>1761</v>
      </c>
      <c r="D26" s="78" t="s">
        <v>86</v>
      </c>
      <c r="E26" s="13">
        <v>44508</v>
      </c>
      <c r="F26" s="76" t="s">
        <v>554</v>
      </c>
      <c r="G26" s="13">
        <v>44510</v>
      </c>
      <c r="H26" s="77" t="s">
        <v>1768</v>
      </c>
      <c r="I26" s="16">
        <v>55</v>
      </c>
      <c r="J26" s="16">
        <v>33</v>
      </c>
      <c r="K26" s="16">
        <v>33</v>
      </c>
      <c r="L26" s="16">
        <v>4</v>
      </c>
      <c r="M26" s="81">
        <v>14.973750000000001</v>
      </c>
      <c r="N26" s="95">
        <v>14.973750000000001</v>
      </c>
      <c r="O26" s="64">
        <v>2530</v>
      </c>
      <c r="P26" s="65">
        <f>Table2245789101123456789101112131415161718[[#This Row],[PEMBULATAN]]*O26</f>
        <v>37883.587500000001</v>
      </c>
    </row>
    <row r="27" spans="1:16" ht="26.25" customHeight="1" x14ac:dyDescent="0.2">
      <c r="A27" s="14"/>
      <c r="B27" s="14"/>
      <c r="C27" s="73" t="s">
        <v>1762</v>
      </c>
      <c r="D27" s="78" t="s">
        <v>86</v>
      </c>
      <c r="E27" s="13">
        <v>44508</v>
      </c>
      <c r="F27" s="76" t="s">
        <v>554</v>
      </c>
      <c r="G27" s="13">
        <v>44510</v>
      </c>
      <c r="H27" s="77" t="s">
        <v>1768</v>
      </c>
      <c r="I27" s="16">
        <v>107</v>
      </c>
      <c r="J27" s="16">
        <v>8</v>
      </c>
      <c r="K27" s="16">
        <v>5</v>
      </c>
      <c r="L27" s="16">
        <v>1</v>
      </c>
      <c r="M27" s="81">
        <v>1.07</v>
      </c>
      <c r="N27" s="95">
        <v>1.07</v>
      </c>
      <c r="O27" s="64">
        <v>2530</v>
      </c>
      <c r="P27" s="65">
        <f>Table2245789101123456789101112131415161718[[#This Row],[PEMBULATAN]]*O27</f>
        <v>2707.1000000000004</v>
      </c>
    </row>
    <row r="28" spans="1:16" ht="26.25" customHeight="1" x14ac:dyDescent="0.2">
      <c r="A28" s="14"/>
      <c r="B28" s="14"/>
      <c r="C28" s="73" t="s">
        <v>1763</v>
      </c>
      <c r="D28" s="78" t="s">
        <v>86</v>
      </c>
      <c r="E28" s="13">
        <v>44508</v>
      </c>
      <c r="F28" s="76" t="s">
        <v>554</v>
      </c>
      <c r="G28" s="13">
        <v>44510</v>
      </c>
      <c r="H28" s="77" t="s">
        <v>1768</v>
      </c>
      <c r="I28" s="16">
        <v>70</v>
      </c>
      <c r="J28" s="16">
        <v>30</v>
      </c>
      <c r="K28" s="16">
        <v>23</v>
      </c>
      <c r="L28" s="16">
        <v>7</v>
      </c>
      <c r="M28" s="81">
        <v>12.074999999999999</v>
      </c>
      <c r="N28" s="95">
        <v>12.074999999999999</v>
      </c>
      <c r="O28" s="64">
        <v>2530</v>
      </c>
      <c r="P28" s="65">
        <f>Table2245789101123456789101112131415161718[[#This Row],[PEMBULATAN]]*O28</f>
        <v>30549.75</v>
      </c>
    </row>
    <row r="29" spans="1:16" ht="26.25" customHeight="1" x14ac:dyDescent="0.2">
      <c r="A29" s="14"/>
      <c r="B29" s="14"/>
      <c r="C29" s="73" t="s">
        <v>1764</v>
      </c>
      <c r="D29" s="78" t="s">
        <v>86</v>
      </c>
      <c r="E29" s="13">
        <v>44508</v>
      </c>
      <c r="F29" s="76" t="s">
        <v>554</v>
      </c>
      <c r="G29" s="13">
        <v>44510</v>
      </c>
      <c r="H29" s="77" t="s">
        <v>1768</v>
      </c>
      <c r="I29" s="16">
        <v>45</v>
      </c>
      <c r="J29" s="16">
        <v>40</v>
      </c>
      <c r="K29" s="16">
        <v>26</v>
      </c>
      <c r="L29" s="16">
        <v>4</v>
      </c>
      <c r="M29" s="81">
        <v>11.7</v>
      </c>
      <c r="N29" s="95">
        <v>11.7</v>
      </c>
      <c r="O29" s="64">
        <v>2530</v>
      </c>
      <c r="P29" s="65">
        <f>Table2245789101123456789101112131415161718[[#This Row],[PEMBULATAN]]*O29</f>
        <v>29601</v>
      </c>
    </row>
    <row r="30" spans="1:16" ht="26.25" customHeight="1" x14ac:dyDescent="0.2">
      <c r="A30" s="14"/>
      <c r="B30" s="119"/>
      <c r="C30" s="73" t="s">
        <v>1765</v>
      </c>
      <c r="D30" s="78" t="s">
        <v>86</v>
      </c>
      <c r="E30" s="13">
        <v>44508</v>
      </c>
      <c r="F30" s="76" t="s">
        <v>554</v>
      </c>
      <c r="G30" s="13">
        <v>44510</v>
      </c>
      <c r="H30" s="77" t="s">
        <v>1768</v>
      </c>
      <c r="I30" s="16">
        <v>100</v>
      </c>
      <c r="J30" s="16">
        <v>14</v>
      </c>
      <c r="K30" s="16">
        <v>6</v>
      </c>
      <c r="L30" s="16">
        <v>3</v>
      </c>
      <c r="M30" s="81">
        <v>2.1</v>
      </c>
      <c r="N30" s="72">
        <v>3</v>
      </c>
      <c r="O30" s="64">
        <v>2530</v>
      </c>
      <c r="P30" s="65">
        <f>Table2245789101123456789101112131415161718[[#This Row],[PEMBULATAN]]*O30</f>
        <v>7590</v>
      </c>
    </row>
    <row r="31" spans="1:16" ht="26.25" customHeight="1" x14ac:dyDescent="0.2">
      <c r="A31" s="14"/>
      <c r="B31" s="14" t="s">
        <v>1766</v>
      </c>
      <c r="C31" s="73" t="s">
        <v>1767</v>
      </c>
      <c r="D31" s="78" t="s">
        <v>86</v>
      </c>
      <c r="E31" s="13">
        <v>44508</v>
      </c>
      <c r="F31" s="76" t="s">
        <v>554</v>
      </c>
      <c r="G31" s="13">
        <v>44510</v>
      </c>
      <c r="H31" s="77" t="s">
        <v>1768</v>
      </c>
      <c r="I31" s="16">
        <v>4</v>
      </c>
      <c r="J31" s="16">
        <v>54</v>
      </c>
      <c r="K31" s="16">
        <v>37</v>
      </c>
      <c r="L31" s="16">
        <v>17</v>
      </c>
      <c r="M31" s="81">
        <v>1.998</v>
      </c>
      <c r="N31" s="72">
        <v>17</v>
      </c>
      <c r="O31" s="64">
        <v>2530</v>
      </c>
      <c r="P31" s="65">
        <f>Table2245789101123456789101112131415161718[[#This Row],[PEMBULATAN]]*O31</f>
        <v>43010</v>
      </c>
    </row>
    <row r="32" spans="1:16" ht="22.5" customHeight="1" x14ac:dyDescent="0.2">
      <c r="A32" s="143" t="s">
        <v>30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5"/>
      <c r="M32" s="79">
        <f>SUBTOTAL(109,Table2245789101123456789101112131415161718[KG VOLUME])</f>
        <v>692.95600000000024</v>
      </c>
      <c r="N32" s="68">
        <f>SUM(N3:N31)</f>
        <v>713.25725000000023</v>
      </c>
      <c r="O32" s="146">
        <f>SUM(P3:P31)</f>
        <v>1804540.8424999998</v>
      </c>
      <c r="P32" s="147"/>
    </row>
    <row r="33" spans="1:16" ht="18" customHeight="1" x14ac:dyDescent="0.2">
      <c r="A33" s="85"/>
      <c r="B33" s="56" t="s">
        <v>42</v>
      </c>
      <c r="C33" s="55"/>
      <c r="D33" s="57" t="s">
        <v>43</v>
      </c>
      <c r="E33" s="85"/>
      <c r="F33" s="85"/>
      <c r="G33" s="85"/>
      <c r="H33" s="85"/>
      <c r="I33" s="85"/>
      <c r="J33" s="85"/>
      <c r="K33" s="85"/>
      <c r="L33" s="85"/>
      <c r="M33" s="86"/>
      <c r="N33" s="87" t="s">
        <v>51</v>
      </c>
      <c r="O33" s="88"/>
      <c r="P33" s="88">
        <f>O32*10%</f>
        <v>180454.08424999999</v>
      </c>
    </row>
    <row r="34" spans="1:16" ht="18" customHeight="1" thickBot="1" x14ac:dyDescent="0.25">
      <c r="A34" s="85"/>
      <c r="B34" s="56"/>
      <c r="C34" s="55"/>
      <c r="D34" s="57"/>
      <c r="E34" s="85"/>
      <c r="F34" s="85"/>
      <c r="G34" s="85"/>
      <c r="H34" s="85"/>
      <c r="I34" s="85"/>
      <c r="J34" s="85"/>
      <c r="K34" s="85"/>
      <c r="L34" s="85"/>
      <c r="M34" s="86"/>
      <c r="N34" s="89" t="s">
        <v>52</v>
      </c>
      <c r="O34" s="90"/>
      <c r="P34" s="90">
        <f>O32-P33</f>
        <v>1624086.7582499997</v>
      </c>
    </row>
    <row r="35" spans="1:16" ht="18" customHeight="1" x14ac:dyDescent="0.2">
      <c r="A35" s="11"/>
      <c r="H35" s="63"/>
      <c r="N35" s="62" t="s">
        <v>31</v>
      </c>
      <c r="P35" s="69">
        <f>P34*1%</f>
        <v>16240.867582499997</v>
      </c>
    </row>
    <row r="36" spans="1:16" ht="18" customHeight="1" thickBot="1" x14ac:dyDescent="0.25">
      <c r="A36" s="11"/>
      <c r="H36" s="63"/>
      <c r="N36" s="62" t="s">
        <v>53</v>
      </c>
      <c r="P36" s="71">
        <f>P34*2%</f>
        <v>32481.735164999995</v>
      </c>
    </row>
    <row r="37" spans="1:16" ht="18" customHeight="1" x14ac:dyDescent="0.2">
      <c r="A37" s="11"/>
      <c r="H37" s="63"/>
      <c r="N37" s="66" t="s">
        <v>32</v>
      </c>
      <c r="O37" s="67"/>
      <c r="P37" s="70">
        <f>P34+P35-P36</f>
        <v>1607845.8906674997</v>
      </c>
    </row>
    <row r="39" spans="1:16" x14ac:dyDescent="0.2">
      <c r="A39" s="11"/>
      <c r="H39" s="63"/>
      <c r="P39" s="71"/>
    </row>
    <row r="40" spans="1:16" x14ac:dyDescent="0.2">
      <c r="A40" s="11"/>
      <c r="H40" s="63"/>
      <c r="O40" s="58"/>
      <c r="P40" s="71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</sheetData>
  <mergeCells count="2">
    <mergeCell ref="A32:L32"/>
    <mergeCell ref="O32:P32"/>
  </mergeCells>
  <conditionalFormatting sqref="B3">
    <cfRule type="duplicateValues" dxfId="298" priority="2"/>
  </conditionalFormatting>
  <conditionalFormatting sqref="B4">
    <cfRule type="duplicateValues" dxfId="297" priority="1"/>
  </conditionalFormatting>
  <conditionalFormatting sqref="B5:B31">
    <cfRule type="duplicateValues" dxfId="296" priority="4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57" sqref="O57"/>
    </sheetView>
  </sheetViews>
  <sheetFormatPr defaultRowHeight="15" x14ac:dyDescent="0.2"/>
  <cols>
    <col min="1" max="1" width="8" style="4" customWidth="1"/>
    <col min="2" max="2" width="19.5703125" style="2" customWidth="1"/>
    <col min="3" max="3" width="15.1406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402343</v>
      </c>
      <c r="B3" s="74" t="s">
        <v>1769</v>
      </c>
      <c r="C3" s="9" t="s">
        <v>1770</v>
      </c>
      <c r="D3" s="76" t="s">
        <v>86</v>
      </c>
      <c r="E3" s="13">
        <v>44508</v>
      </c>
      <c r="F3" s="76" t="s">
        <v>554</v>
      </c>
      <c r="G3" s="13">
        <v>44510</v>
      </c>
      <c r="H3" s="10" t="s">
        <v>1768</v>
      </c>
      <c r="I3" s="1">
        <v>57</v>
      </c>
      <c r="J3" s="1">
        <v>43</v>
      </c>
      <c r="K3" s="1">
        <v>38</v>
      </c>
      <c r="L3" s="1">
        <v>20</v>
      </c>
      <c r="M3" s="80">
        <v>23.284500000000001</v>
      </c>
      <c r="N3" s="95">
        <v>23.284500000000001</v>
      </c>
      <c r="O3" s="64">
        <v>2530</v>
      </c>
      <c r="P3" s="65">
        <f>Table224578910112345678910111213141516171819[[#This Row],[PEMBULATAN]]*O3</f>
        <v>58909.785000000003</v>
      </c>
    </row>
    <row r="4" spans="1:16" ht="26.25" customHeight="1" x14ac:dyDescent="0.2">
      <c r="A4" s="14"/>
      <c r="B4" s="75"/>
      <c r="C4" s="73" t="s">
        <v>1771</v>
      </c>
      <c r="D4" s="78" t="s">
        <v>86</v>
      </c>
      <c r="E4" s="13">
        <v>44508</v>
      </c>
      <c r="F4" s="76" t="s">
        <v>554</v>
      </c>
      <c r="G4" s="13">
        <v>44510</v>
      </c>
      <c r="H4" s="77" t="s">
        <v>1768</v>
      </c>
      <c r="I4" s="16">
        <v>50</v>
      </c>
      <c r="J4" s="16">
        <v>28</v>
      </c>
      <c r="K4" s="16">
        <v>28</v>
      </c>
      <c r="L4" s="16">
        <v>2</v>
      </c>
      <c r="M4" s="81">
        <v>9.8000000000000007</v>
      </c>
      <c r="N4" s="95">
        <v>9.8000000000000007</v>
      </c>
      <c r="O4" s="64">
        <v>2530</v>
      </c>
      <c r="P4" s="65">
        <f>Table224578910112345678910111213141516171819[[#This Row],[PEMBULATAN]]*O4</f>
        <v>24794</v>
      </c>
    </row>
    <row r="5" spans="1:16" ht="26.25" customHeight="1" x14ac:dyDescent="0.2">
      <c r="A5" s="14"/>
      <c r="B5" s="75"/>
      <c r="C5" s="73" t="s">
        <v>1772</v>
      </c>
      <c r="D5" s="78" t="s">
        <v>86</v>
      </c>
      <c r="E5" s="13">
        <v>44508</v>
      </c>
      <c r="F5" s="76" t="s">
        <v>554</v>
      </c>
      <c r="G5" s="13">
        <v>44510</v>
      </c>
      <c r="H5" s="77" t="s">
        <v>1768</v>
      </c>
      <c r="I5" s="16">
        <v>53</v>
      </c>
      <c r="J5" s="16">
        <v>35</v>
      </c>
      <c r="K5" s="16">
        <v>17</v>
      </c>
      <c r="L5" s="16">
        <v>2</v>
      </c>
      <c r="M5" s="81">
        <v>7.88375</v>
      </c>
      <c r="N5" s="95">
        <v>7.88375</v>
      </c>
      <c r="O5" s="64">
        <v>2530</v>
      </c>
      <c r="P5" s="65">
        <f>Table224578910112345678910111213141516171819[[#This Row],[PEMBULATAN]]*O5</f>
        <v>19945.887500000001</v>
      </c>
    </row>
    <row r="6" spans="1:16" ht="26.25" customHeight="1" x14ac:dyDescent="0.2">
      <c r="A6" s="14"/>
      <c r="B6" s="75"/>
      <c r="C6" s="73" t="s">
        <v>1773</v>
      </c>
      <c r="D6" s="78" t="s">
        <v>86</v>
      </c>
      <c r="E6" s="13">
        <v>44508</v>
      </c>
      <c r="F6" s="76" t="s">
        <v>554</v>
      </c>
      <c r="G6" s="13">
        <v>44510</v>
      </c>
      <c r="H6" s="77" t="s">
        <v>1768</v>
      </c>
      <c r="I6" s="16">
        <v>74</v>
      </c>
      <c r="J6" s="16">
        <v>32</v>
      </c>
      <c r="K6" s="16">
        <v>15</v>
      </c>
      <c r="L6" s="16">
        <v>6</v>
      </c>
      <c r="M6" s="81">
        <v>8.8800000000000008</v>
      </c>
      <c r="N6" s="95">
        <v>8.8800000000000008</v>
      </c>
      <c r="O6" s="64">
        <v>2530</v>
      </c>
      <c r="P6" s="65">
        <f>Table224578910112345678910111213141516171819[[#This Row],[PEMBULATAN]]*O6</f>
        <v>22466.400000000001</v>
      </c>
    </row>
    <row r="7" spans="1:16" ht="26.25" customHeight="1" x14ac:dyDescent="0.2">
      <c r="A7" s="14"/>
      <c r="B7" s="75"/>
      <c r="C7" s="73" t="s">
        <v>1774</v>
      </c>
      <c r="D7" s="78" t="s">
        <v>86</v>
      </c>
      <c r="E7" s="13">
        <v>44508</v>
      </c>
      <c r="F7" s="76" t="s">
        <v>554</v>
      </c>
      <c r="G7" s="13">
        <v>44510</v>
      </c>
      <c r="H7" s="77" t="s">
        <v>1768</v>
      </c>
      <c r="I7" s="16">
        <v>40</v>
      </c>
      <c r="J7" s="16">
        <v>25</v>
      </c>
      <c r="K7" s="16">
        <v>22</v>
      </c>
      <c r="L7" s="16">
        <v>5</v>
      </c>
      <c r="M7" s="81">
        <v>5.5</v>
      </c>
      <c r="N7" s="95">
        <v>5.5</v>
      </c>
      <c r="O7" s="64">
        <v>2530</v>
      </c>
      <c r="P7" s="65">
        <f>Table224578910112345678910111213141516171819[[#This Row],[PEMBULATAN]]*O7</f>
        <v>13915</v>
      </c>
    </row>
    <row r="8" spans="1:16" ht="26.25" customHeight="1" x14ac:dyDescent="0.2">
      <c r="A8" s="14"/>
      <c r="B8" s="75"/>
      <c r="C8" s="73" t="s">
        <v>1775</v>
      </c>
      <c r="D8" s="78" t="s">
        <v>86</v>
      </c>
      <c r="E8" s="13">
        <v>44508</v>
      </c>
      <c r="F8" s="76" t="s">
        <v>554</v>
      </c>
      <c r="G8" s="13">
        <v>44510</v>
      </c>
      <c r="H8" s="77" t="s">
        <v>1768</v>
      </c>
      <c r="I8" s="16">
        <v>50</v>
      </c>
      <c r="J8" s="16">
        <v>42</v>
      </c>
      <c r="K8" s="16">
        <v>22</v>
      </c>
      <c r="L8" s="16">
        <v>6</v>
      </c>
      <c r="M8" s="81">
        <v>11.55</v>
      </c>
      <c r="N8" s="95">
        <v>11.55</v>
      </c>
      <c r="O8" s="64">
        <v>2530</v>
      </c>
      <c r="P8" s="65">
        <f>Table224578910112345678910111213141516171819[[#This Row],[PEMBULATAN]]*O8</f>
        <v>29221.5</v>
      </c>
    </row>
    <row r="9" spans="1:16" ht="26.25" customHeight="1" x14ac:dyDescent="0.2">
      <c r="A9" s="14"/>
      <c r="B9" s="75"/>
      <c r="C9" s="73" t="s">
        <v>1776</v>
      </c>
      <c r="D9" s="78" t="s">
        <v>86</v>
      </c>
      <c r="E9" s="13">
        <v>44508</v>
      </c>
      <c r="F9" s="76" t="s">
        <v>554</v>
      </c>
      <c r="G9" s="13">
        <v>44510</v>
      </c>
      <c r="H9" s="77" t="s">
        <v>1768</v>
      </c>
      <c r="I9" s="16">
        <v>83</v>
      </c>
      <c r="J9" s="16">
        <v>83</v>
      </c>
      <c r="K9" s="16">
        <v>10</v>
      </c>
      <c r="L9" s="16">
        <v>10</v>
      </c>
      <c r="M9" s="81">
        <v>17.2225</v>
      </c>
      <c r="N9" s="95">
        <v>17.2225</v>
      </c>
      <c r="O9" s="64">
        <v>2530</v>
      </c>
      <c r="P9" s="65">
        <f>Table224578910112345678910111213141516171819[[#This Row],[PEMBULATAN]]*O9</f>
        <v>43572.925000000003</v>
      </c>
    </row>
    <row r="10" spans="1:16" ht="26.25" customHeight="1" x14ac:dyDescent="0.2">
      <c r="A10" s="14"/>
      <c r="B10" s="75"/>
      <c r="C10" s="73" t="s">
        <v>1777</v>
      </c>
      <c r="D10" s="78" t="s">
        <v>86</v>
      </c>
      <c r="E10" s="13">
        <v>44508</v>
      </c>
      <c r="F10" s="76" t="s">
        <v>554</v>
      </c>
      <c r="G10" s="13">
        <v>44510</v>
      </c>
      <c r="H10" s="77" t="s">
        <v>1768</v>
      </c>
      <c r="I10" s="16">
        <v>45</v>
      </c>
      <c r="J10" s="16">
        <v>40</v>
      </c>
      <c r="K10" s="16">
        <v>50</v>
      </c>
      <c r="L10" s="16">
        <v>2</v>
      </c>
      <c r="M10" s="81">
        <v>22.5</v>
      </c>
      <c r="N10" s="95">
        <v>22.5</v>
      </c>
      <c r="O10" s="64">
        <v>2530</v>
      </c>
      <c r="P10" s="65">
        <f>Table224578910112345678910111213141516171819[[#This Row],[PEMBULATAN]]*O10</f>
        <v>56925</v>
      </c>
    </row>
    <row r="11" spans="1:16" ht="26.25" customHeight="1" x14ac:dyDescent="0.2">
      <c r="A11" s="14"/>
      <c r="B11" s="75"/>
      <c r="C11" s="73" t="s">
        <v>1778</v>
      </c>
      <c r="D11" s="78" t="s">
        <v>86</v>
      </c>
      <c r="E11" s="13">
        <v>44508</v>
      </c>
      <c r="F11" s="76" t="s">
        <v>554</v>
      </c>
      <c r="G11" s="13">
        <v>44510</v>
      </c>
      <c r="H11" s="77" t="s">
        <v>1768</v>
      </c>
      <c r="I11" s="16">
        <v>50</v>
      </c>
      <c r="J11" s="16">
        <v>24</v>
      </c>
      <c r="K11" s="16">
        <v>14</v>
      </c>
      <c r="L11" s="16">
        <v>2</v>
      </c>
      <c r="M11" s="81">
        <v>4.2</v>
      </c>
      <c r="N11" s="95">
        <v>4.2</v>
      </c>
      <c r="O11" s="64">
        <v>2530</v>
      </c>
      <c r="P11" s="65">
        <f>Table224578910112345678910111213141516171819[[#This Row],[PEMBULATAN]]*O11</f>
        <v>10626</v>
      </c>
    </row>
    <row r="12" spans="1:16" ht="26.25" customHeight="1" x14ac:dyDescent="0.2">
      <c r="A12" s="14"/>
      <c r="B12" s="75"/>
      <c r="C12" s="73" t="s">
        <v>1779</v>
      </c>
      <c r="D12" s="78" t="s">
        <v>86</v>
      </c>
      <c r="E12" s="13">
        <v>44508</v>
      </c>
      <c r="F12" s="76" t="s">
        <v>554</v>
      </c>
      <c r="G12" s="13">
        <v>44510</v>
      </c>
      <c r="H12" s="77" t="s">
        <v>1768</v>
      </c>
      <c r="I12" s="16">
        <v>32</v>
      </c>
      <c r="J12" s="16">
        <v>30</v>
      </c>
      <c r="K12" s="16">
        <v>14</v>
      </c>
      <c r="L12" s="16">
        <v>1</v>
      </c>
      <c r="M12" s="81">
        <v>3.36</v>
      </c>
      <c r="N12" s="95">
        <v>3.36</v>
      </c>
      <c r="O12" s="64">
        <v>2530</v>
      </c>
      <c r="P12" s="65">
        <f>Table224578910112345678910111213141516171819[[#This Row],[PEMBULATAN]]*O12</f>
        <v>8500.7999999999993</v>
      </c>
    </row>
    <row r="13" spans="1:16" ht="26.25" customHeight="1" x14ac:dyDescent="0.2">
      <c r="A13" s="14"/>
      <c r="B13" s="75"/>
      <c r="C13" s="73" t="s">
        <v>1780</v>
      </c>
      <c r="D13" s="78" t="s">
        <v>86</v>
      </c>
      <c r="E13" s="13">
        <v>44508</v>
      </c>
      <c r="F13" s="76" t="s">
        <v>554</v>
      </c>
      <c r="G13" s="13">
        <v>44510</v>
      </c>
      <c r="H13" s="77" t="s">
        <v>1768</v>
      </c>
      <c r="I13" s="16">
        <v>38</v>
      </c>
      <c r="J13" s="16">
        <v>35</v>
      </c>
      <c r="K13" s="16">
        <v>32</v>
      </c>
      <c r="L13" s="16">
        <v>7</v>
      </c>
      <c r="M13" s="81">
        <v>10.64</v>
      </c>
      <c r="N13" s="95">
        <v>10.64</v>
      </c>
      <c r="O13" s="64">
        <v>2530</v>
      </c>
      <c r="P13" s="65">
        <f>Table224578910112345678910111213141516171819[[#This Row],[PEMBULATAN]]*O13</f>
        <v>26919.200000000001</v>
      </c>
    </row>
    <row r="14" spans="1:16" ht="26.25" customHeight="1" x14ac:dyDescent="0.2">
      <c r="A14" s="14"/>
      <c r="B14" s="75"/>
      <c r="C14" s="73" t="s">
        <v>1781</v>
      </c>
      <c r="D14" s="78" t="s">
        <v>86</v>
      </c>
      <c r="E14" s="13">
        <v>44508</v>
      </c>
      <c r="F14" s="76" t="s">
        <v>554</v>
      </c>
      <c r="G14" s="13">
        <v>44510</v>
      </c>
      <c r="H14" s="77" t="s">
        <v>1768</v>
      </c>
      <c r="I14" s="16">
        <v>88</v>
      </c>
      <c r="J14" s="16">
        <v>60</v>
      </c>
      <c r="K14" s="16">
        <v>31</v>
      </c>
      <c r="L14" s="16">
        <v>26</v>
      </c>
      <c r="M14" s="81">
        <v>40.92</v>
      </c>
      <c r="N14" s="95">
        <v>40.92</v>
      </c>
      <c r="O14" s="64">
        <v>2530</v>
      </c>
      <c r="P14" s="65">
        <f>Table224578910112345678910111213141516171819[[#This Row],[PEMBULATAN]]*O14</f>
        <v>103527.6</v>
      </c>
    </row>
    <row r="15" spans="1:16" ht="26.25" customHeight="1" x14ac:dyDescent="0.2">
      <c r="A15" s="14"/>
      <c r="B15" s="75"/>
      <c r="C15" s="73" t="s">
        <v>1782</v>
      </c>
      <c r="D15" s="78" t="s">
        <v>86</v>
      </c>
      <c r="E15" s="13">
        <v>44508</v>
      </c>
      <c r="F15" s="76" t="s">
        <v>554</v>
      </c>
      <c r="G15" s="13">
        <v>44510</v>
      </c>
      <c r="H15" s="77" t="s">
        <v>1768</v>
      </c>
      <c r="I15" s="16">
        <v>63</v>
      </c>
      <c r="J15" s="16">
        <v>46</v>
      </c>
      <c r="K15" s="16">
        <v>17</v>
      </c>
      <c r="L15" s="16">
        <v>2</v>
      </c>
      <c r="M15" s="81">
        <v>12.3165</v>
      </c>
      <c r="N15" s="95">
        <v>13</v>
      </c>
      <c r="O15" s="64">
        <v>2530</v>
      </c>
      <c r="P15" s="65">
        <f>Table224578910112345678910111213141516171819[[#This Row],[PEMBULATAN]]*O15</f>
        <v>32890</v>
      </c>
    </row>
    <row r="16" spans="1:16" ht="26.25" customHeight="1" x14ac:dyDescent="0.2">
      <c r="A16" s="14"/>
      <c r="B16" s="75"/>
      <c r="C16" s="73" t="s">
        <v>1783</v>
      </c>
      <c r="D16" s="78" t="s">
        <v>86</v>
      </c>
      <c r="E16" s="13">
        <v>44508</v>
      </c>
      <c r="F16" s="76" t="s">
        <v>554</v>
      </c>
      <c r="G16" s="13">
        <v>44510</v>
      </c>
      <c r="H16" s="77" t="s">
        <v>1768</v>
      </c>
      <c r="I16" s="16">
        <v>78</v>
      </c>
      <c r="J16" s="16">
        <v>60</v>
      </c>
      <c r="K16" s="16">
        <v>46</v>
      </c>
      <c r="L16" s="16">
        <v>25</v>
      </c>
      <c r="M16" s="81">
        <v>53.82</v>
      </c>
      <c r="N16" s="95">
        <v>53.82</v>
      </c>
      <c r="O16" s="64">
        <v>2530</v>
      </c>
      <c r="P16" s="65">
        <f>Table224578910112345678910111213141516171819[[#This Row],[PEMBULATAN]]*O16</f>
        <v>136164.6</v>
      </c>
    </row>
    <row r="17" spans="1:16" ht="26.25" customHeight="1" x14ac:dyDescent="0.2">
      <c r="A17" s="14"/>
      <c r="B17" s="75"/>
      <c r="C17" s="73" t="s">
        <v>1784</v>
      </c>
      <c r="D17" s="78" t="s">
        <v>86</v>
      </c>
      <c r="E17" s="13">
        <v>44508</v>
      </c>
      <c r="F17" s="76" t="s">
        <v>554</v>
      </c>
      <c r="G17" s="13">
        <v>44510</v>
      </c>
      <c r="H17" s="77" t="s">
        <v>1768</v>
      </c>
      <c r="I17" s="16">
        <v>37</v>
      </c>
      <c r="J17" s="16">
        <v>52</v>
      </c>
      <c r="K17" s="16">
        <v>10</v>
      </c>
      <c r="L17" s="16">
        <v>3</v>
      </c>
      <c r="M17" s="81">
        <v>4.8099999999999996</v>
      </c>
      <c r="N17" s="95">
        <v>4.8099999999999996</v>
      </c>
      <c r="O17" s="64">
        <v>2530</v>
      </c>
      <c r="P17" s="65">
        <f>Table224578910112345678910111213141516171819[[#This Row],[PEMBULATAN]]*O17</f>
        <v>12169.3</v>
      </c>
    </row>
    <row r="18" spans="1:16" ht="26.25" customHeight="1" x14ac:dyDescent="0.2">
      <c r="A18" s="14"/>
      <c r="B18" s="75"/>
      <c r="C18" s="73" t="s">
        <v>1785</v>
      </c>
      <c r="D18" s="78" t="s">
        <v>86</v>
      </c>
      <c r="E18" s="13">
        <v>44508</v>
      </c>
      <c r="F18" s="76" t="s">
        <v>554</v>
      </c>
      <c r="G18" s="13">
        <v>44510</v>
      </c>
      <c r="H18" s="77" t="s">
        <v>1768</v>
      </c>
      <c r="I18" s="16">
        <v>100</v>
      </c>
      <c r="J18" s="16">
        <v>70</v>
      </c>
      <c r="K18" s="16">
        <v>23</v>
      </c>
      <c r="L18" s="16">
        <v>10</v>
      </c>
      <c r="M18" s="81">
        <v>40.25</v>
      </c>
      <c r="N18" s="95">
        <v>40.25</v>
      </c>
      <c r="O18" s="64">
        <v>2530</v>
      </c>
      <c r="P18" s="65">
        <f>Table224578910112345678910111213141516171819[[#This Row],[PEMBULATAN]]*O18</f>
        <v>101832.5</v>
      </c>
    </row>
    <row r="19" spans="1:16" ht="26.25" customHeight="1" x14ac:dyDescent="0.2">
      <c r="A19" s="14"/>
      <c r="B19" s="75"/>
      <c r="C19" s="73" t="s">
        <v>1786</v>
      </c>
      <c r="D19" s="78" t="s">
        <v>86</v>
      </c>
      <c r="E19" s="13">
        <v>44508</v>
      </c>
      <c r="F19" s="76" t="s">
        <v>554</v>
      </c>
      <c r="G19" s="13">
        <v>44510</v>
      </c>
      <c r="H19" s="77" t="s">
        <v>1768</v>
      </c>
      <c r="I19" s="16">
        <v>81</v>
      </c>
      <c r="J19" s="16">
        <v>55</v>
      </c>
      <c r="K19" s="16">
        <v>36</v>
      </c>
      <c r="L19" s="16">
        <v>18</v>
      </c>
      <c r="M19" s="81">
        <v>40.094999999999999</v>
      </c>
      <c r="N19" s="95">
        <v>40.094999999999999</v>
      </c>
      <c r="O19" s="64">
        <v>2530</v>
      </c>
      <c r="P19" s="65">
        <f>Table224578910112345678910111213141516171819[[#This Row],[PEMBULATAN]]*O19</f>
        <v>101440.34999999999</v>
      </c>
    </row>
    <row r="20" spans="1:16" ht="26.25" customHeight="1" x14ac:dyDescent="0.2">
      <c r="A20" s="14"/>
      <c r="B20" s="75"/>
      <c r="C20" s="73" t="s">
        <v>1787</v>
      </c>
      <c r="D20" s="78" t="s">
        <v>86</v>
      </c>
      <c r="E20" s="13">
        <v>44508</v>
      </c>
      <c r="F20" s="76" t="s">
        <v>554</v>
      </c>
      <c r="G20" s="13">
        <v>44510</v>
      </c>
      <c r="H20" s="77" t="s">
        <v>1768</v>
      </c>
      <c r="I20" s="16">
        <v>96</v>
      </c>
      <c r="J20" s="16">
        <v>56</v>
      </c>
      <c r="K20" s="16">
        <v>36</v>
      </c>
      <c r="L20" s="16">
        <v>19</v>
      </c>
      <c r="M20" s="81">
        <v>48.384</v>
      </c>
      <c r="N20" s="95">
        <v>49</v>
      </c>
      <c r="O20" s="64">
        <v>2530</v>
      </c>
      <c r="P20" s="65">
        <f>Table224578910112345678910111213141516171819[[#This Row],[PEMBULATAN]]*O20</f>
        <v>123970</v>
      </c>
    </row>
    <row r="21" spans="1:16" ht="26.25" customHeight="1" x14ac:dyDescent="0.2">
      <c r="A21" s="14"/>
      <c r="B21" s="75"/>
      <c r="C21" s="73" t="s">
        <v>1788</v>
      </c>
      <c r="D21" s="78" t="s">
        <v>86</v>
      </c>
      <c r="E21" s="13">
        <v>44508</v>
      </c>
      <c r="F21" s="76" t="s">
        <v>554</v>
      </c>
      <c r="G21" s="13">
        <v>44510</v>
      </c>
      <c r="H21" s="77" t="s">
        <v>1768</v>
      </c>
      <c r="I21" s="16">
        <v>65</v>
      </c>
      <c r="J21" s="16">
        <v>46</v>
      </c>
      <c r="K21" s="16">
        <v>31</v>
      </c>
      <c r="L21" s="16">
        <v>14</v>
      </c>
      <c r="M21" s="81">
        <v>23.172499999999999</v>
      </c>
      <c r="N21" s="95">
        <v>23.172499999999999</v>
      </c>
      <c r="O21" s="64">
        <v>2530</v>
      </c>
      <c r="P21" s="65">
        <f>Table224578910112345678910111213141516171819[[#This Row],[PEMBULATAN]]*O21</f>
        <v>58626.424999999996</v>
      </c>
    </row>
    <row r="22" spans="1:16" ht="26.25" customHeight="1" x14ac:dyDescent="0.2">
      <c r="A22" s="14"/>
      <c r="B22" s="75"/>
      <c r="C22" s="73" t="s">
        <v>1789</v>
      </c>
      <c r="D22" s="78" t="s">
        <v>86</v>
      </c>
      <c r="E22" s="13">
        <v>44508</v>
      </c>
      <c r="F22" s="76" t="s">
        <v>554</v>
      </c>
      <c r="G22" s="13">
        <v>44510</v>
      </c>
      <c r="H22" s="77" t="s">
        <v>1768</v>
      </c>
      <c r="I22" s="16">
        <v>36</v>
      </c>
      <c r="J22" s="16">
        <v>56</v>
      </c>
      <c r="K22" s="16">
        <v>17</v>
      </c>
      <c r="L22" s="16">
        <v>2</v>
      </c>
      <c r="M22" s="81">
        <v>8.5679999999999996</v>
      </c>
      <c r="N22" s="95">
        <v>8.5679999999999996</v>
      </c>
      <c r="O22" s="64">
        <v>2530</v>
      </c>
      <c r="P22" s="65">
        <f>Table224578910112345678910111213141516171819[[#This Row],[PEMBULATAN]]*O22</f>
        <v>21677.039999999997</v>
      </c>
    </row>
    <row r="23" spans="1:16" ht="26.25" customHeight="1" x14ac:dyDescent="0.2">
      <c r="A23" s="14"/>
      <c r="B23" s="75"/>
      <c r="C23" s="73" t="s">
        <v>1790</v>
      </c>
      <c r="D23" s="78" t="s">
        <v>86</v>
      </c>
      <c r="E23" s="13">
        <v>44508</v>
      </c>
      <c r="F23" s="76" t="s">
        <v>554</v>
      </c>
      <c r="G23" s="13">
        <v>44510</v>
      </c>
      <c r="H23" s="77" t="s">
        <v>1768</v>
      </c>
      <c r="I23" s="16">
        <v>69</v>
      </c>
      <c r="J23" s="16">
        <v>46</v>
      </c>
      <c r="K23" s="16">
        <v>17</v>
      </c>
      <c r="L23" s="16">
        <v>1</v>
      </c>
      <c r="M23" s="81">
        <v>13.4895</v>
      </c>
      <c r="N23" s="95">
        <v>14</v>
      </c>
      <c r="O23" s="64">
        <v>2530</v>
      </c>
      <c r="P23" s="65">
        <f>Table224578910112345678910111213141516171819[[#This Row],[PEMBULATAN]]*O23</f>
        <v>35420</v>
      </c>
    </row>
    <row r="24" spans="1:16" ht="26.25" customHeight="1" x14ac:dyDescent="0.2">
      <c r="A24" s="14"/>
      <c r="B24" s="75"/>
      <c r="C24" s="73" t="s">
        <v>1791</v>
      </c>
      <c r="D24" s="78" t="s">
        <v>86</v>
      </c>
      <c r="E24" s="13">
        <v>44508</v>
      </c>
      <c r="F24" s="76" t="s">
        <v>554</v>
      </c>
      <c r="G24" s="13">
        <v>44510</v>
      </c>
      <c r="H24" s="77" t="s">
        <v>1768</v>
      </c>
      <c r="I24" s="16">
        <v>98</v>
      </c>
      <c r="J24" s="16">
        <v>52</v>
      </c>
      <c r="K24" s="16">
        <v>10</v>
      </c>
      <c r="L24" s="16">
        <v>14</v>
      </c>
      <c r="M24" s="81">
        <v>12.74</v>
      </c>
      <c r="N24" s="95">
        <v>14</v>
      </c>
      <c r="O24" s="64">
        <v>2530</v>
      </c>
      <c r="P24" s="65">
        <f>Table224578910112345678910111213141516171819[[#This Row],[PEMBULATAN]]*O24</f>
        <v>35420</v>
      </c>
    </row>
    <row r="25" spans="1:16" ht="26.25" customHeight="1" x14ac:dyDescent="0.2">
      <c r="A25" s="14"/>
      <c r="B25" s="75"/>
      <c r="C25" s="73" t="s">
        <v>1792</v>
      </c>
      <c r="D25" s="78" t="s">
        <v>86</v>
      </c>
      <c r="E25" s="13">
        <v>44508</v>
      </c>
      <c r="F25" s="76" t="s">
        <v>554</v>
      </c>
      <c r="G25" s="13">
        <v>44510</v>
      </c>
      <c r="H25" s="77" t="s">
        <v>1768</v>
      </c>
      <c r="I25" s="16">
        <v>77</v>
      </c>
      <c r="J25" s="16">
        <v>27</v>
      </c>
      <c r="K25" s="16">
        <v>18</v>
      </c>
      <c r="L25" s="16">
        <v>2</v>
      </c>
      <c r="M25" s="81">
        <v>9.3554999999999993</v>
      </c>
      <c r="N25" s="95">
        <v>10</v>
      </c>
      <c r="O25" s="64">
        <v>2530</v>
      </c>
      <c r="P25" s="65">
        <f>Table224578910112345678910111213141516171819[[#This Row],[PEMBULATAN]]*O25</f>
        <v>25300</v>
      </c>
    </row>
    <row r="26" spans="1:16" ht="26.25" customHeight="1" x14ac:dyDescent="0.2">
      <c r="A26" s="14"/>
      <c r="B26" s="75"/>
      <c r="C26" s="73" t="s">
        <v>1793</v>
      </c>
      <c r="D26" s="78" t="s">
        <v>86</v>
      </c>
      <c r="E26" s="13">
        <v>44508</v>
      </c>
      <c r="F26" s="76" t="s">
        <v>554</v>
      </c>
      <c r="G26" s="13">
        <v>44510</v>
      </c>
      <c r="H26" s="77" t="s">
        <v>1768</v>
      </c>
      <c r="I26" s="16">
        <v>86</v>
      </c>
      <c r="J26" s="16">
        <v>56</v>
      </c>
      <c r="K26" s="16">
        <v>17</v>
      </c>
      <c r="L26" s="16">
        <v>6</v>
      </c>
      <c r="M26" s="81">
        <v>20.468</v>
      </c>
      <c r="N26" s="95">
        <v>21</v>
      </c>
      <c r="O26" s="64">
        <v>2530</v>
      </c>
      <c r="P26" s="65">
        <f>Table224578910112345678910111213141516171819[[#This Row],[PEMBULATAN]]*O26</f>
        <v>53130</v>
      </c>
    </row>
    <row r="27" spans="1:16" ht="26.25" customHeight="1" x14ac:dyDescent="0.2">
      <c r="A27" s="14"/>
      <c r="B27" s="75"/>
      <c r="C27" s="73" t="s">
        <v>1794</v>
      </c>
      <c r="D27" s="78" t="s">
        <v>86</v>
      </c>
      <c r="E27" s="13">
        <v>44508</v>
      </c>
      <c r="F27" s="76" t="s">
        <v>554</v>
      </c>
      <c r="G27" s="13">
        <v>44510</v>
      </c>
      <c r="H27" s="77" t="s">
        <v>1768</v>
      </c>
      <c r="I27" s="16">
        <v>78</v>
      </c>
      <c r="J27" s="16">
        <v>58</v>
      </c>
      <c r="K27" s="16">
        <v>38</v>
      </c>
      <c r="L27" s="16">
        <v>24</v>
      </c>
      <c r="M27" s="81">
        <v>42.978000000000002</v>
      </c>
      <c r="N27" s="95">
        <v>42.978000000000002</v>
      </c>
      <c r="O27" s="64">
        <v>2530</v>
      </c>
      <c r="P27" s="65">
        <f>Table224578910112345678910111213141516171819[[#This Row],[PEMBULATAN]]*O27</f>
        <v>108734.34000000001</v>
      </c>
    </row>
    <row r="28" spans="1:16" ht="26.25" customHeight="1" x14ac:dyDescent="0.2">
      <c r="A28" s="14"/>
      <c r="B28" s="75"/>
      <c r="C28" s="73" t="s">
        <v>1795</v>
      </c>
      <c r="D28" s="78" t="s">
        <v>86</v>
      </c>
      <c r="E28" s="13">
        <v>44508</v>
      </c>
      <c r="F28" s="76" t="s">
        <v>554</v>
      </c>
      <c r="G28" s="13">
        <v>44510</v>
      </c>
      <c r="H28" s="77" t="s">
        <v>1768</v>
      </c>
      <c r="I28" s="16">
        <v>73</v>
      </c>
      <c r="J28" s="16">
        <v>50</v>
      </c>
      <c r="K28" s="16">
        <v>38</v>
      </c>
      <c r="L28" s="16">
        <v>16</v>
      </c>
      <c r="M28" s="81">
        <v>34.674999999999997</v>
      </c>
      <c r="N28" s="95">
        <v>34.674999999999997</v>
      </c>
      <c r="O28" s="64">
        <v>2530</v>
      </c>
      <c r="P28" s="65">
        <f>Table224578910112345678910111213141516171819[[#This Row],[PEMBULATAN]]*O28</f>
        <v>87727.75</v>
      </c>
    </row>
    <row r="29" spans="1:16" ht="26.25" customHeight="1" x14ac:dyDescent="0.2">
      <c r="A29" s="14"/>
      <c r="B29" s="75"/>
      <c r="C29" s="73" t="s">
        <v>1796</v>
      </c>
      <c r="D29" s="78" t="s">
        <v>86</v>
      </c>
      <c r="E29" s="13">
        <v>44508</v>
      </c>
      <c r="F29" s="76" t="s">
        <v>554</v>
      </c>
      <c r="G29" s="13">
        <v>44510</v>
      </c>
      <c r="H29" s="77" t="s">
        <v>1768</v>
      </c>
      <c r="I29" s="16">
        <v>92</v>
      </c>
      <c r="J29" s="16">
        <v>56</v>
      </c>
      <c r="K29" s="16">
        <v>18</v>
      </c>
      <c r="L29" s="16">
        <v>18</v>
      </c>
      <c r="M29" s="81">
        <v>23.184000000000001</v>
      </c>
      <c r="N29" s="95">
        <v>23.184000000000001</v>
      </c>
      <c r="O29" s="64">
        <v>2530</v>
      </c>
      <c r="P29" s="65">
        <f>Table224578910112345678910111213141516171819[[#This Row],[PEMBULATAN]]*O29</f>
        <v>58655.520000000004</v>
      </c>
    </row>
    <row r="30" spans="1:16" ht="26.25" customHeight="1" x14ac:dyDescent="0.2">
      <c r="A30" s="14"/>
      <c r="B30" s="75"/>
      <c r="C30" s="73" t="s">
        <v>1797</v>
      </c>
      <c r="D30" s="78" t="s">
        <v>86</v>
      </c>
      <c r="E30" s="13">
        <v>44508</v>
      </c>
      <c r="F30" s="76" t="s">
        <v>554</v>
      </c>
      <c r="G30" s="13">
        <v>44510</v>
      </c>
      <c r="H30" s="77" t="s">
        <v>1768</v>
      </c>
      <c r="I30" s="16">
        <v>55</v>
      </c>
      <c r="J30" s="16">
        <v>35</v>
      </c>
      <c r="K30" s="16">
        <v>16</v>
      </c>
      <c r="L30" s="16">
        <v>4</v>
      </c>
      <c r="M30" s="81">
        <v>7.7</v>
      </c>
      <c r="N30" s="95">
        <v>7.7</v>
      </c>
      <c r="O30" s="64">
        <v>2530</v>
      </c>
      <c r="P30" s="65">
        <f>Table224578910112345678910111213141516171819[[#This Row],[PEMBULATAN]]*O30</f>
        <v>19481</v>
      </c>
    </row>
    <row r="31" spans="1:16" ht="26.25" customHeight="1" x14ac:dyDescent="0.2">
      <c r="A31" s="14"/>
      <c r="B31" s="75"/>
      <c r="C31" s="73" t="s">
        <v>1798</v>
      </c>
      <c r="D31" s="78" t="s">
        <v>86</v>
      </c>
      <c r="E31" s="13">
        <v>44508</v>
      </c>
      <c r="F31" s="76" t="s">
        <v>554</v>
      </c>
      <c r="G31" s="13">
        <v>44510</v>
      </c>
      <c r="H31" s="77" t="s">
        <v>1768</v>
      </c>
      <c r="I31" s="16">
        <v>63</v>
      </c>
      <c r="J31" s="16">
        <v>40</v>
      </c>
      <c r="K31" s="16">
        <v>26</v>
      </c>
      <c r="L31" s="16">
        <v>5</v>
      </c>
      <c r="M31" s="81">
        <v>16.38</v>
      </c>
      <c r="N31" s="95">
        <v>17</v>
      </c>
      <c r="O31" s="64">
        <v>2530</v>
      </c>
      <c r="P31" s="65">
        <f>Table224578910112345678910111213141516171819[[#This Row],[PEMBULATAN]]*O31</f>
        <v>43010</v>
      </c>
    </row>
    <row r="32" spans="1:16" ht="26.25" customHeight="1" x14ac:dyDescent="0.2">
      <c r="A32" s="14"/>
      <c r="B32" s="75"/>
      <c r="C32" s="73" t="s">
        <v>1799</v>
      </c>
      <c r="D32" s="78" t="s">
        <v>86</v>
      </c>
      <c r="E32" s="13">
        <v>44508</v>
      </c>
      <c r="F32" s="76" t="s">
        <v>554</v>
      </c>
      <c r="G32" s="13">
        <v>44510</v>
      </c>
      <c r="H32" s="77" t="s">
        <v>1768</v>
      </c>
      <c r="I32" s="16">
        <v>50</v>
      </c>
      <c r="J32" s="16">
        <v>38</v>
      </c>
      <c r="K32" s="16">
        <v>20</v>
      </c>
      <c r="L32" s="16">
        <v>6</v>
      </c>
      <c r="M32" s="81">
        <v>9.5</v>
      </c>
      <c r="N32" s="95">
        <v>9.5</v>
      </c>
      <c r="O32" s="64">
        <v>2530</v>
      </c>
      <c r="P32" s="65">
        <f>Table224578910112345678910111213141516171819[[#This Row],[PEMBULATAN]]*O32</f>
        <v>24035</v>
      </c>
    </row>
    <row r="33" spans="1:16" ht="26.25" customHeight="1" x14ac:dyDescent="0.2">
      <c r="A33" s="14"/>
      <c r="B33" s="75"/>
      <c r="C33" s="73" t="s">
        <v>1800</v>
      </c>
      <c r="D33" s="78" t="s">
        <v>86</v>
      </c>
      <c r="E33" s="13">
        <v>44508</v>
      </c>
      <c r="F33" s="76" t="s">
        <v>554</v>
      </c>
      <c r="G33" s="13">
        <v>44510</v>
      </c>
      <c r="H33" s="77" t="s">
        <v>1768</v>
      </c>
      <c r="I33" s="16">
        <v>79</v>
      </c>
      <c r="J33" s="16">
        <v>48</v>
      </c>
      <c r="K33" s="16">
        <v>22</v>
      </c>
      <c r="L33" s="16">
        <v>12</v>
      </c>
      <c r="M33" s="81">
        <v>20.856000000000002</v>
      </c>
      <c r="N33" s="95">
        <v>20.856000000000002</v>
      </c>
      <c r="O33" s="64">
        <v>2530</v>
      </c>
      <c r="P33" s="65">
        <f>Table224578910112345678910111213141516171819[[#This Row],[PEMBULATAN]]*O33</f>
        <v>52765.680000000008</v>
      </c>
    </row>
    <row r="34" spans="1:16" ht="26.25" customHeight="1" x14ac:dyDescent="0.2">
      <c r="A34" s="14"/>
      <c r="B34" s="75"/>
      <c r="C34" s="73" t="s">
        <v>1801</v>
      </c>
      <c r="D34" s="78" t="s">
        <v>86</v>
      </c>
      <c r="E34" s="13">
        <v>44508</v>
      </c>
      <c r="F34" s="76" t="s">
        <v>554</v>
      </c>
      <c r="G34" s="13">
        <v>44510</v>
      </c>
      <c r="H34" s="77" t="s">
        <v>1768</v>
      </c>
      <c r="I34" s="16">
        <v>63</v>
      </c>
      <c r="J34" s="16">
        <v>60</v>
      </c>
      <c r="K34" s="16">
        <v>10</v>
      </c>
      <c r="L34" s="16">
        <v>8</v>
      </c>
      <c r="M34" s="81">
        <v>9.4499999999999993</v>
      </c>
      <c r="N34" s="95">
        <v>10</v>
      </c>
      <c r="O34" s="64">
        <v>2530</v>
      </c>
      <c r="P34" s="65">
        <f>Table224578910112345678910111213141516171819[[#This Row],[PEMBULATAN]]*O34</f>
        <v>25300</v>
      </c>
    </row>
    <row r="35" spans="1:16" ht="26.25" customHeight="1" x14ac:dyDescent="0.2">
      <c r="A35" s="14"/>
      <c r="B35" s="75"/>
      <c r="C35" s="73" t="s">
        <v>1802</v>
      </c>
      <c r="D35" s="78" t="s">
        <v>86</v>
      </c>
      <c r="E35" s="13">
        <v>44508</v>
      </c>
      <c r="F35" s="76" t="s">
        <v>554</v>
      </c>
      <c r="G35" s="13">
        <v>44510</v>
      </c>
      <c r="H35" s="77" t="s">
        <v>1768</v>
      </c>
      <c r="I35" s="16">
        <v>55</v>
      </c>
      <c r="J35" s="16">
        <v>45</v>
      </c>
      <c r="K35" s="16">
        <v>56</v>
      </c>
      <c r="L35" s="16">
        <v>12</v>
      </c>
      <c r="M35" s="81">
        <v>34.65</v>
      </c>
      <c r="N35" s="95">
        <v>34.65</v>
      </c>
      <c r="O35" s="64">
        <v>2530</v>
      </c>
      <c r="P35" s="65">
        <f>Table224578910112345678910111213141516171819[[#This Row],[PEMBULATAN]]*O35</f>
        <v>87664.5</v>
      </c>
    </row>
    <row r="36" spans="1:16" ht="26.25" customHeight="1" x14ac:dyDescent="0.2">
      <c r="A36" s="14"/>
      <c r="B36" s="75"/>
      <c r="C36" s="73" t="s">
        <v>1803</v>
      </c>
      <c r="D36" s="78" t="s">
        <v>86</v>
      </c>
      <c r="E36" s="13">
        <v>44508</v>
      </c>
      <c r="F36" s="76" t="s">
        <v>554</v>
      </c>
      <c r="G36" s="13">
        <v>44510</v>
      </c>
      <c r="H36" s="77" t="s">
        <v>1768</v>
      </c>
      <c r="I36" s="16">
        <v>47</v>
      </c>
      <c r="J36" s="16">
        <v>37</v>
      </c>
      <c r="K36" s="16">
        <v>47</v>
      </c>
      <c r="L36" s="16">
        <v>8</v>
      </c>
      <c r="M36" s="81">
        <v>20.433250000000001</v>
      </c>
      <c r="N36" s="95">
        <v>21</v>
      </c>
      <c r="O36" s="64">
        <v>2530</v>
      </c>
      <c r="P36" s="65">
        <f>Table224578910112345678910111213141516171819[[#This Row],[PEMBULATAN]]*O36</f>
        <v>53130</v>
      </c>
    </row>
    <row r="37" spans="1:16" ht="26.25" customHeight="1" x14ac:dyDescent="0.2">
      <c r="A37" s="14"/>
      <c r="B37" s="75"/>
      <c r="C37" s="73" t="s">
        <v>1804</v>
      </c>
      <c r="D37" s="78" t="s">
        <v>86</v>
      </c>
      <c r="E37" s="13">
        <v>44508</v>
      </c>
      <c r="F37" s="76" t="s">
        <v>554</v>
      </c>
      <c r="G37" s="13">
        <v>44510</v>
      </c>
      <c r="H37" s="77" t="s">
        <v>1768</v>
      </c>
      <c r="I37" s="16">
        <v>88</v>
      </c>
      <c r="J37" s="16">
        <v>64</v>
      </c>
      <c r="K37" s="16">
        <v>32</v>
      </c>
      <c r="L37" s="16">
        <v>13</v>
      </c>
      <c r="M37" s="81">
        <v>45.055999999999997</v>
      </c>
      <c r="N37" s="95">
        <v>45.055999999999997</v>
      </c>
      <c r="O37" s="64">
        <v>2530</v>
      </c>
      <c r="P37" s="65">
        <f>Table224578910112345678910111213141516171819[[#This Row],[PEMBULATAN]]*O37</f>
        <v>113991.67999999999</v>
      </c>
    </row>
    <row r="38" spans="1:16" ht="26.25" customHeight="1" x14ac:dyDescent="0.2">
      <c r="A38" s="14"/>
      <c r="B38" s="75"/>
      <c r="C38" s="73" t="s">
        <v>1805</v>
      </c>
      <c r="D38" s="78" t="s">
        <v>86</v>
      </c>
      <c r="E38" s="13">
        <v>44508</v>
      </c>
      <c r="F38" s="76" t="s">
        <v>554</v>
      </c>
      <c r="G38" s="13">
        <v>44510</v>
      </c>
      <c r="H38" s="77" t="s">
        <v>1768</v>
      </c>
      <c r="I38" s="16">
        <v>34</v>
      </c>
      <c r="J38" s="16">
        <v>35</v>
      </c>
      <c r="K38" s="16">
        <v>14</v>
      </c>
      <c r="L38" s="16">
        <v>1</v>
      </c>
      <c r="M38" s="81">
        <v>4.165</v>
      </c>
      <c r="N38" s="95">
        <v>4.165</v>
      </c>
      <c r="O38" s="64">
        <v>2530</v>
      </c>
      <c r="P38" s="65">
        <f>Table224578910112345678910111213141516171819[[#This Row],[PEMBULATAN]]*O38</f>
        <v>10537.45</v>
      </c>
    </row>
    <row r="39" spans="1:16" ht="26.25" customHeight="1" x14ac:dyDescent="0.2">
      <c r="A39" s="14"/>
      <c r="B39" s="75"/>
      <c r="C39" s="73" t="s">
        <v>1806</v>
      </c>
      <c r="D39" s="78" t="s">
        <v>86</v>
      </c>
      <c r="E39" s="13">
        <v>44508</v>
      </c>
      <c r="F39" s="76" t="s">
        <v>554</v>
      </c>
      <c r="G39" s="13">
        <v>44510</v>
      </c>
      <c r="H39" s="77" t="s">
        <v>1768</v>
      </c>
      <c r="I39" s="16">
        <v>65</v>
      </c>
      <c r="J39" s="16">
        <v>61</v>
      </c>
      <c r="K39" s="16">
        <v>25</v>
      </c>
      <c r="L39" s="16">
        <v>19</v>
      </c>
      <c r="M39" s="81">
        <v>24.78125</v>
      </c>
      <c r="N39" s="95">
        <v>24.78125</v>
      </c>
      <c r="O39" s="64">
        <v>2530</v>
      </c>
      <c r="P39" s="65">
        <f>Table224578910112345678910111213141516171819[[#This Row],[PEMBULATAN]]*O39</f>
        <v>62696.5625</v>
      </c>
    </row>
    <row r="40" spans="1:16" ht="26.25" customHeight="1" x14ac:dyDescent="0.2">
      <c r="A40" s="14"/>
      <c r="B40" s="75"/>
      <c r="C40" s="73" t="s">
        <v>1807</v>
      </c>
      <c r="D40" s="78" t="s">
        <v>86</v>
      </c>
      <c r="E40" s="13">
        <v>44508</v>
      </c>
      <c r="F40" s="76" t="s">
        <v>554</v>
      </c>
      <c r="G40" s="13">
        <v>44510</v>
      </c>
      <c r="H40" s="77" t="s">
        <v>1768</v>
      </c>
      <c r="I40" s="16">
        <v>60</v>
      </c>
      <c r="J40" s="16">
        <v>42</v>
      </c>
      <c r="K40" s="16">
        <v>16</v>
      </c>
      <c r="L40" s="16">
        <v>4</v>
      </c>
      <c r="M40" s="81">
        <v>10.08</v>
      </c>
      <c r="N40" s="95">
        <v>10.08</v>
      </c>
      <c r="O40" s="64">
        <v>2530</v>
      </c>
      <c r="P40" s="65">
        <f>Table224578910112345678910111213141516171819[[#This Row],[PEMBULATAN]]*O40</f>
        <v>25502.400000000001</v>
      </c>
    </row>
    <row r="41" spans="1:16" ht="26.25" customHeight="1" x14ac:dyDescent="0.2">
      <c r="A41" s="14"/>
      <c r="B41" s="75"/>
      <c r="C41" s="73" t="s">
        <v>1808</v>
      </c>
      <c r="D41" s="78" t="s">
        <v>86</v>
      </c>
      <c r="E41" s="13">
        <v>44508</v>
      </c>
      <c r="F41" s="76" t="s">
        <v>554</v>
      </c>
      <c r="G41" s="13">
        <v>44510</v>
      </c>
      <c r="H41" s="77" t="s">
        <v>1768</v>
      </c>
      <c r="I41" s="16">
        <v>105</v>
      </c>
      <c r="J41" s="16">
        <v>72</v>
      </c>
      <c r="K41" s="16">
        <v>35</v>
      </c>
      <c r="L41" s="16">
        <v>30</v>
      </c>
      <c r="M41" s="81">
        <v>66.150000000000006</v>
      </c>
      <c r="N41" s="95">
        <v>66.150000000000006</v>
      </c>
      <c r="O41" s="64">
        <v>2530</v>
      </c>
      <c r="P41" s="65">
        <f>Table224578910112345678910111213141516171819[[#This Row],[PEMBULATAN]]*O41</f>
        <v>167359.5</v>
      </c>
    </row>
    <row r="42" spans="1:16" ht="26.25" customHeight="1" x14ac:dyDescent="0.2">
      <c r="A42" s="14"/>
      <c r="B42" s="75"/>
      <c r="C42" s="73" t="s">
        <v>1809</v>
      </c>
      <c r="D42" s="78" t="s">
        <v>86</v>
      </c>
      <c r="E42" s="13">
        <v>44508</v>
      </c>
      <c r="F42" s="76" t="s">
        <v>554</v>
      </c>
      <c r="G42" s="13">
        <v>44510</v>
      </c>
      <c r="H42" s="77" t="s">
        <v>1768</v>
      </c>
      <c r="I42" s="16">
        <v>85</v>
      </c>
      <c r="J42" s="16">
        <v>66</v>
      </c>
      <c r="K42" s="16">
        <v>38</v>
      </c>
      <c r="L42" s="16">
        <v>11</v>
      </c>
      <c r="M42" s="81">
        <v>53.295000000000002</v>
      </c>
      <c r="N42" s="95">
        <v>53.295000000000002</v>
      </c>
      <c r="O42" s="64">
        <v>2530</v>
      </c>
      <c r="P42" s="65">
        <f>Table224578910112345678910111213141516171819[[#This Row],[PEMBULATAN]]*O42</f>
        <v>134836.35</v>
      </c>
    </row>
    <row r="43" spans="1:16" ht="26.25" customHeight="1" x14ac:dyDescent="0.2">
      <c r="A43" s="14"/>
      <c r="B43" s="75"/>
      <c r="C43" s="73" t="s">
        <v>1810</v>
      </c>
      <c r="D43" s="78" t="s">
        <v>86</v>
      </c>
      <c r="E43" s="13">
        <v>44508</v>
      </c>
      <c r="F43" s="76" t="s">
        <v>554</v>
      </c>
      <c r="G43" s="13">
        <v>44510</v>
      </c>
      <c r="H43" s="77" t="s">
        <v>1768</v>
      </c>
      <c r="I43" s="16">
        <v>100</v>
      </c>
      <c r="J43" s="16">
        <v>54</v>
      </c>
      <c r="K43" s="16">
        <v>33</v>
      </c>
      <c r="L43" s="16">
        <v>27</v>
      </c>
      <c r="M43" s="81">
        <v>44.55</v>
      </c>
      <c r="N43" s="95">
        <v>44.55</v>
      </c>
      <c r="O43" s="64">
        <v>2530</v>
      </c>
      <c r="P43" s="65">
        <f>Table224578910112345678910111213141516171819[[#This Row],[PEMBULATAN]]*O43</f>
        <v>112711.5</v>
      </c>
    </row>
    <row r="44" spans="1:16" ht="26.25" customHeight="1" x14ac:dyDescent="0.2">
      <c r="A44" s="14"/>
      <c r="B44" s="75"/>
      <c r="C44" s="73" t="s">
        <v>1811</v>
      </c>
      <c r="D44" s="78" t="s">
        <v>86</v>
      </c>
      <c r="E44" s="13">
        <v>44508</v>
      </c>
      <c r="F44" s="76" t="s">
        <v>554</v>
      </c>
      <c r="G44" s="13">
        <v>44510</v>
      </c>
      <c r="H44" s="77" t="s">
        <v>1768</v>
      </c>
      <c r="I44" s="16">
        <v>92</v>
      </c>
      <c r="J44" s="16">
        <v>36</v>
      </c>
      <c r="K44" s="16">
        <v>41</v>
      </c>
      <c r="L44" s="16">
        <v>29</v>
      </c>
      <c r="M44" s="81">
        <v>33.948</v>
      </c>
      <c r="N44" s="95">
        <v>33.948</v>
      </c>
      <c r="O44" s="64">
        <v>2530</v>
      </c>
      <c r="P44" s="65">
        <f>Table224578910112345678910111213141516171819[[#This Row],[PEMBULATAN]]*O44</f>
        <v>85888.44</v>
      </c>
    </row>
    <row r="45" spans="1:16" ht="26.25" customHeight="1" x14ac:dyDescent="0.2">
      <c r="A45" s="14"/>
      <c r="B45" s="75"/>
      <c r="C45" s="73" t="s">
        <v>1812</v>
      </c>
      <c r="D45" s="78" t="s">
        <v>86</v>
      </c>
      <c r="E45" s="13">
        <v>44508</v>
      </c>
      <c r="F45" s="76" t="s">
        <v>554</v>
      </c>
      <c r="G45" s="13">
        <v>44510</v>
      </c>
      <c r="H45" s="77" t="s">
        <v>1768</v>
      </c>
      <c r="I45" s="16">
        <v>90</v>
      </c>
      <c r="J45" s="16">
        <v>54</v>
      </c>
      <c r="K45" s="16">
        <v>40</v>
      </c>
      <c r="L45" s="16">
        <v>26</v>
      </c>
      <c r="M45" s="81">
        <v>48.6</v>
      </c>
      <c r="N45" s="95">
        <v>48.6</v>
      </c>
      <c r="O45" s="64">
        <v>2530</v>
      </c>
      <c r="P45" s="65">
        <f>Table224578910112345678910111213141516171819[[#This Row],[PEMBULATAN]]*O45</f>
        <v>122958</v>
      </c>
    </row>
    <row r="46" spans="1:16" ht="26.25" customHeight="1" x14ac:dyDescent="0.2">
      <c r="A46" s="14"/>
      <c r="B46" s="75"/>
      <c r="C46" s="73" t="s">
        <v>1813</v>
      </c>
      <c r="D46" s="78" t="s">
        <v>86</v>
      </c>
      <c r="E46" s="13">
        <v>44508</v>
      </c>
      <c r="F46" s="76" t="s">
        <v>554</v>
      </c>
      <c r="G46" s="13">
        <v>44510</v>
      </c>
      <c r="H46" s="77" t="s">
        <v>1768</v>
      </c>
      <c r="I46" s="16">
        <v>106</v>
      </c>
      <c r="J46" s="16">
        <v>65</v>
      </c>
      <c r="K46" s="16">
        <v>38</v>
      </c>
      <c r="L46" s="16">
        <v>30</v>
      </c>
      <c r="M46" s="81">
        <v>65.454999999999998</v>
      </c>
      <c r="N46" s="95">
        <v>66</v>
      </c>
      <c r="O46" s="64">
        <v>2530</v>
      </c>
      <c r="P46" s="65">
        <f>Table224578910112345678910111213141516171819[[#This Row],[PEMBULATAN]]*O46</f>
        <v>166980</v>
      </c>
    </row>
    <row r="47" spans="1:16" ht="26.25" customHeight="1" x14ac:dyDescent="0.2">
      <c r="A47" s="14"/>
      <c r="B47" s="75"/>
      <c r="C47" s="73" t="s">
        <v>1814</v>
      </c>
      <c r="D47" s="78" t="s">
        <v>86</v>
      </c>
      <c r="E47" s="13">
        <v>44508</v>
      </c>
      <c r="F47" s="76" t="s">
        <v>554</v>
      </c>
      <c r="G47" s="13">
        <v>44510</v>
      </c>
      <c r="H47" s="77" t="s">
        <v>1768</v>
      </c>
      <c r="I47" s="16">
        <v>46</v>
      </c>
      <c r="J47" s="16">
        <v>20</v>
      </c>
      <c r="K47" s="16">
        <v>8</v>
      </c>
      <c r="L47" s="16">
        <v>1</v>
      </c>
      <c r="M47" s="81">
        <v>1.84</v>
      </c>
      <c r="N47" s="95">
        <v>1.84</v>
      </c>
      <c r="O47" s="64">
        <v>2530</v>
      </c>
      <c r="P47" s="65">
        <f>Table224578910112345678910111213141516171819[[#This Row],[PEMBULATAN]]*O47</f>
        <v>4655.2</v>
      </c>
    </row>
    <row r="48" spans="1:16" ht="26.25" customHeight="1" x14ac:dyDescent="0.2">
      <c r="A48" s="14"/>
      <c r="B48" s="124"/>
      <c r="C48" s="73" t="s">
        <v>1815</v>
      </c>
      <c r="D48" s="78" t="s">
        <v>86</v>
      </c>
      <c r="E48" s="13">
        <v>44508</v>
      </c>
      <c r="F48" s="76" t="s">
        <v>554</v>
      </c>
      <c r="G48" s="13">
        <v>44510</v>
      </c>
      <c r="H48" s="77" t="s">
        <v>1768</v>
      </c>
      <c r="I48" s="16">
        <v>160</v>
      </c>
      <c r="J48" s="16">
        <v>10</v>
      </c>
      <c r="K48" s="16">
        <v>6</v>
      </c>
      <c r="L48" s="16">
        <v>6</v>
      </c>
      <c r="M48" s="81">
        <v>2.4</v>
      </c>
      <c r="N48" s="95">
        <v>6</v>
      </c>
      <c r="O48" s="64">
        <v>2530</v>
      </c>
      <c r="P48" s="65">
        <f>Table224578910112345678910111213141516171819[[#This Row],[PEMBULATAN]]*O48</f>
        <v>15180</v>
      </c>
    </row>
    <row r="49" spans="1:16" ht="26.25" customHeight="1" x14ac:dyDescent="0.2">
      <c r="A49" s="14"/>
      <c r="B49" s="75" t="s">
        <v>1816</v>
      </c>
      <c r="C49" s="9" t="s">
        <v>1817</v>
      </c>
      <c r="D49" s="76" t="s">
        <v>86</v>
      </c>
      <c r="E49" s="13">
        <v>44508</v>
      </c>
      <c r="F49" s="76" t="s">
        <v>554</v>
      </c>
      <c r="G49" s="13">
        <v>44510</v>
      </c>
      <c r="H49" s="10" t="s">
        <v>1768</v>
      </c>
      <c r="I49" s="1">
        <v>24</v>
      </c>
      <c r="J49" s="1">
        <v>27</v>
      </c>
      <c r="K49" s="1">
        <v>14</v>
      </c>
      <c r="L49" s="1">
        <v>2</v>
      </c>
      <c r="M49" s="80">
        <v>2.2679999999999998</v>
      </c>
      <c r="N49" s="95">
        <v>2.2679999999999998</v>
      </c>
      <c r="O49" s="64">
        <v>2530</v>
      </c>
      <c r="P49" s="65">
        <f>Table224578910112345678910111213141516171819[[#This Row],[PEMBULATAN]]*O49</f>
        <v>5738.0399999999991</v>
      </c>
    </row>
    <row r="50" spans="1:16" ht="26.25" customHeight="1" x14ac:dyDescent="0.2">
      <c r="A50" s="14"/>
      <c r="B50" s="14"/>
      <c r="C50" s="9" t="s">
        <v>1818</v>
      </c>
      <c r="D50" s="76" t="s">
        <v>86</v>
      </c>
      <c r="E50" s="13">
        <v>44508</v>
      </c>
      <c r="F50" s="76" t="s">
        <v>554</v>
      </c>
      <c r="G50" s="13">
        <v>44510</v>
      </c>
      <c r="H50" s="10" t="s">
        <v>1768</v>
      </c>
      <c r="I50" s="1">
        <v>50</v>
      </c>
      <c r="J50" s="1">
        <v>34</v>
      </c>
      <c r="K50" s="1">
        <v>12</v>
      </c>
      <c r="L50" s="1">
        <v>4</v>
      </c>
      <c r="M50" s="80">
        <v>5.0999999999999996</v>
      </c>
      <c r="N50" s="95">
        <v>5.0999999999999996</v>
      </c>
      <c r="O50" s="64">
        <v>2530</v>
      </c>
      <c r="P50" s="65">
        <f>Table224578910112345678910111213141516171819[[#This Row],[PEMBULATAN]]*O50</f>
        <v>12903</v>
      </c>
    </row>
    <row r="51" spans="1:16" ht="26.25" customHeight="1" x14ac:dyDescent="0.2">
      <c r="A51" s="14"/>
      <c r="B51" s="14"/>
      <c r="C51" s="73" t="s">
        <v>1819</v>
      </c>
      <c r="D51" s="78" t="s">
        <v>86</v>
      </c>
      <c r="E51" s="13">
        <v>44508</v>
      </c>
      <c r="F51" s="76" t="s">
        <v>554</v>
      </c>
      <c r="G51" s="13">
        <v>44510</v>
      </c>
      <c r="H51" s="77" t="s">
        <v>1768</v>
      </c>
      <c r="I51" s="16">
        <v>52</v>
      </c>
      <c r="J51" s="16">
        <v>40</v>
      </c>
      <c r="K51" s="16">
        <v>18</v>
      </c>
      <c r="L51" s="16">
        <v>1</v>
      </c>
      <c r="M51" s="81">
        <v>9.36</v>
      </c>
      <c r="N51" s="95">
        <v>10</v>
      </c>
      <c r="O51" s="64">
        <v>2530</v>
      </c>
      <c r="P51" s="65">
        <f>Table224578910112345678910111213141516171819[[#This Row],[PEMBULATAN]]*O51</f>
        <v>25300</v>
      </c>
    </row>
    <row r="52" spans="1:16" ht="26.25" customHeight="1" x14ac:dyDescent="0.2">
      <c r="A52" s="14"/>
      <c r="B52" s="119"/>
      <c r="C52" s="73" t="s">
        <v>1820</v>
      </c>
      <c r="D52" s="78" t="s">
        <v>86</v>
      </c>
      <c r="E52" s="13">
        <v>44508</v>
      </c>
      <c r="F52" s="76" t="s">
        <v>554</v>
      </c>
      <c r="G52" s="13">
        <v>44510</v>
      </c>
      <c r="H52" s="77" t="s">
        <v>1768</v>
      </c>
      <c r="I52" s="16">
        <v>80</v>
      </c>
      <c r="J52" s="16">
        <v>56</v>
      </c>
      <c r="K52" s="16">
        <v>31</v>
      </c>
      <c r="L52" s="16">
        <v>11</v>
      </c>
      <c r="M52" s="81">
        <v>34.72</v>
      </c>
      <c r="N52" s="95">
        <v>34.72</v>
      </c>
      <c r="O52" s="64">
        <v>2530</v>
      </c>
      <c r="P52" s="65">
        <f>Table224578910112345678910111213141516171819[[#This Row],[PEMBULATAN]]*O52</f>
        <v>87841.599999999991</v>
      </c>
    </row>
    <row r="53" spans="1:16" ht="26.25" customHeight="1" x14ac:dyDescent="0.2">
      <c r="A53" s="14"/>
      <c r="B53" s="14" t="s">
        <v>1821</v>
      </c>
      <c r="C53" s="73" t="s">
        <v>1822</v>
      </c>
      <c r="D53" s="78" t="s">
        <v>86</v>
      </c>
      <c r="E53" s="13">
        <v>44508</v>
      </c>
      <c r="F53" s="76" t="s">
        <v>554</v>
      </c>
      <c r="G53" s="13">
        <v>44510</v>
      </c>
      <c r="H53" s="77" t="s">
        <v>1768</v>
      </c>
      <c r="I53" s="16">
        <v>55</v>
      </c>
      <c r="J53" s="16">
        <v>37</v>
      </c>
      <c r="K53" s="16">
        <v>10</v>
      </c>
      <c r="L53" s="16">
        <v>10</v>
      </c>
      <c r="M53" s="81">
        <v>5.0875000000000004</v>
      </c>
      <c r="N53" s="72">
        <v>10</v>
      </c>
      <c r="O53" s="64">
        <v>2530</v>
      </c>
      <c r="P53" s="65">
        <f>Table224578910112345678910111213141516171819[[#This Row],[PEMBULATAN]]*O53</f>
        <v>25300</v>
      </c>
    </row>
    <row r="54" spans="1:16" ht="26.25" customHeight="1" x14ac:dyDescent="0.2">
      <c r="A54" s="14"/>
      <c r="B54" s="14"/>
      <c r="C54" s="73" t="s">
        <v>1823</v>
      </c>
      <c r="D54" s="78" t="s">
        <v>86</v>
      </c>
      <c r="E54" s="13">
        <v>44508</v>
      </c>
      <c r="F54" s="76" t="s">
        <v>554</v>
      </c>
      <c r="G54" s="13">
        <v>44510</v>
      </c>
      <c r="H54" s="77" t="s">
        <v>1768</v>
      </c>
      <c r="I54" s="16">
        <v>56</v>
      </c>
      <c r="J54" s="16">
        <v>38</v>
      </c>
      <c r="K54" s="16">
        <v>17</v>
      </c>
      <c r="L54" s="16">
        <v>10</v>
      </c>
      <c r="M54" s="81">
        <v>9.0440000000000005</v>
      </c>
      <c r="N54" s="72">
        <v>10</v>
      </c>
      <c r="O54" s="64">
        <v>2530</v>
      </c>
      <c r="P54" s="65">
        <f>Table224578910112345678910111213141516171819[[#This Row],[PEMBULATAN]]*O54</f>
        <v>25300</v>
      </c>
    </row>
    <row r="55" spans="1:16" ht="26.25" customHeight="1" x14ac:dyDescent="0.2">
      <c r="A55" s="14"/>
      <c r="B55" s="14"/>
      <c r="C55" s="73" t="s">
        <v>1824</v>
      </c>
      <c r="D55" s="78" t="s">
        <v>86</v>
      </c>
      <c r="E55" s="13">
        <v>44508</v>
      </c>
      <c r="F55" s="76" t="s">
        <v>554</v>
      </c>
      <c r="G55" s="13">
        <v>44510</v>
      </c>
      <c r="H55" s="77" t="s">
        <v>1768</v>
      </c>
      <c r="I55" s="16">
        <v>40</v>
      </c>
      <c r="J55" s="16">
        <v>33</v>
      </c>
      <c r="K55" s="16">
        <v>18</v>
      </c>
      <c r="L55" s="16">
        <v>10</v>
      </c>
      <c r="M55" s="81">
        <v>5.94</v>
      </c>
      <c r="N55" s="72">
        <v>10</v>
      </c>
      <c r="O55" s="64">
        <v>2530</v>
      </c>
      <c r="P55" s="65">
        <f>Table224578910112345678910111213141516171819[[#This Row],[PEMBULATAN]]*O55</f>
        <v>25300</v>
      </c>
    </row>
    <row r="56" spans="1:16" ht="22.5" customHeight="1" x14ac:dyDescent="0.2">
      <c r="A56" s="143" t="s">
        <v>30</v>
      </c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5"/>
      <c r="M56" s="79">
        <f>SUBTOTAL(109,Table224578910112345678910111213141516171819[KG VOLUME])</f>
        <v>1144.8557500000002</v>
      </c>
      <c r="N56" s="68">
        <f>SUM(N3:N55)</f>
        <v>1165.5524999999998</v>
      </c>
      <c r="O56" s="146">
        <f>SUM(P3:P55)</f>
        <v>2948847.8250000002</v>
      </c>
      <c r="P56" s="147"/>
    </row>
    <row r="57" spans="1:16" ht="18" customHeight="1" x14ac:dyDescent="0.2">
      <c r="A57" s="85"/>
      <c r="B57" s="56" t="s">
        <v>42</v>
      </c>
      <c r="C57" s="55"/>
      <c r="D57" s="57" t="s">
        <v>43</v>
      </c>
      <c r="E57" s="85"/>
      <c r="F57" s="85"/>
      <c r="G57" s="85"/>
      <c r="H57" s="85"/>
      <c r="I57" s="85"/>
      <c r="J57" s="85"/>
      <c r="K57" s="85"/>
      <c r="L57" s="85"/>
      <c r="M57" s="86"/>
      <c r="N57" s="87" t="s">
        <v>51</v>
      </c>
      <c r="O57" s="88"/>
      <c r="P57" s="88">
        <f>O56*10%</f>
        <v>294884.78250000003</v>
      </c>
    </row>
    <row r="58" spans="1:16" ht="18" customHeight="1" thickBot="1" x14ac:dyDescent="0.25">
      <c r="A58" s="85"/>
      <c r="B58" s="56"/>
      <c r="C58" s="55"/>
      <c r="D58" s="57"/>
      <c r="E58" s="85"/>
      <c r="F58" s="85"/>
      <c r="G58" s="85"/>
      <c r="H58" s="85"/>
      <c r="I58" s="85"/>
      <c r="J58" s="85"/>
      <c r="K58" s="85"/>
      <c r="L58" s="85"/>
      <c r="M58" s="86"/>
      <c r="N58" s="89" t="s">
        <v>52</v>
      </c>
      <c r="O58" s="90"/>
      <c r="P58" s="90">
        <f>O56-P57</f>
        <v>2653963.0425</v>
      </c>
    </row>
    <row r="59" spans="1:16" ht="18" customHeight="1" x14ac:dyDescent="0.2">
      <c r="A59" s="11"/>
      <c r="H59" s="63"/>
      <c r="N59" s="62" t="s">
        <v>31</v>
      </c>
      <c r="P59" s="69">
        <f>P58*1%</f>
        <v>26539.630424999999</v>
      </c>
    </row>
    <row r="60" spans="1:16" ht="18" customHeight="1" thickBot="1" x14ac:dyDescent="0.25">
      <c r="A60" s="11"/>
      <c r="H60" s="63"/>
      <c r="N60" s="62" t="s">
        <v>53</v>
      </c>
      <c r="P60" s="71">
        <f>P58*2%</f>
        <v>53079.260849999999</v>
      </c>
    </row>
    <row r="61" spans="1:16" ht="18" customHeight="1" x14ac:dyDescent="0.2">
      <c r="A61" s="11"/>
      <c r="H61" s="63"/>
      <c r="N61" s="66" t="s">
        <v>32</v>
      </c>
      <c r="O61" s="67"/>
      <c r="P61" s="70">
        <f>P58+P59-P60</f>
        <v>2627423.4120749999</v>
      </c>
    </row>
    <row r="63" spans="1:16" x14ac:dyDescent="0.2">
      <c r="A63" s="11"/>
      <c r="H63" s="63"/>
      <c r="P63" s="71"/>
    </row>
    <row r="64" spans="1:16" x14ac:dyDescent="0.2">
      <c r="A64" s="11"/>
      <c r="H64" s="63"/>
      <c r="O64" s="58"/>
      <c r="P64" s="71"/>
    </row>
    <row r="65" spans="1:16" s="3" customFormat="1" x14ac:dyDescent="0.25">
      <c r="A65" s="11"/>
      <c r="B65" s="2"/>
      <c r="C65" s="2"/>
      <c r="E65" s="12"/>
      <c r="H65" s="63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3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3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3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3"/>
      <c r="N69" s="15"/>
      <c r="O69" s="15"/>
      <c r="P69" s="15"/>
    </row>
    <row r="70" spans="1:16" s="3" customFormat="1" x14ac:dyDescent="0.25">
      <c r="A70" s="11"/>
      <c r="B70" s="2"/>
      <c r="C70" s="2"/>
      <c r="E70" s="12"/>
      <c r="H70" s="63"/>
      <c r="N70" s="15"/>
      <c r="O70" s="15"/>
      <c r="P70" s="15"/>
    </row>
    <row r="71" spans="1:16" s="3" customFormat="1" x14ac:dyDescent="0.25">
      <c r="A71" s="11"/>
      <c r="B71" s="2"/>
      <c r="C71" s="2"/>
      <c r="E71" s="12"/>
      <c r="H71" s="63"/>
      <c r="N71" s="15"/>
      <c r="O71" s="15"/>
      <c r="P71" s="15"/>
    </row>
    <row r="72" spans="1:16" s="3" customFormat="1" x14ac:dyDescent="0.25">
      <c r="A72" s="11"/>
      <c r="B72" s="2"/>
      <c r="C72" s="2"/>
      <c r="E72" s="12"/>
      <c r="H72" s="63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63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63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3"/>
      <c r="N75" s="15"/>
      <c r="O75" s="15"/>
      <c r="P75" s="15"/>
    </row>
    <row r="76" spans="1:16" s="3" customFormat="1" x14ac:dyDescent="0.25">
      <c r="A76" s="11"/>
      <c r="B76" s="2"/>
      <c r="C76" s="2"/>
      <c r="E76" s="12"/>
      <c r="H76" s="63"/>
      <c r="N76" s="15"/>
      <c r="O76" s="15"/>
      <c r="P76" s="15"/>
    </row>
  </sheetData>
  <mergeCells count="2">
    <mergeCell ref="A56:L56"/>
    <mergeCell ref="O56:P56"/>
  </mergeCells>
  <conditionalFormatting sqref="B3:B48">
    <cfRule type="duplicateValues" dxfId="280" priority="2"/>
  </conditionalFormatting>
  <conditionalFormatting sqref="B49">
    <cfRule type="duplicateValues" dxfId="279" priority="1"/>
  </conditionalFormatting>
  <conditionalFormatting sqref="B50:B55">
    <cfRule type="duplicateValues" dxfId="278" priority="4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1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93" sqref="O9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404019</v>
      </c>
      <c r="B3" s="110" t="s">
        <v>1825</v>
      </c>
      <c r="C3" s="9" t="s">
        <v>1826</v>
      </c>
      <c r="D3" s="76" t="s">
        <v>86</v>
      </c>
      <c r="E3" s="13">
        <v>44509</v>
      </c>
      <c r="F3" s="76" t="s">
        <v>554</v>
      </c>
      <c r="G3" s="13">
        <v>44510</v>
      </c>
      <c r="H3" s="10" t="s">
        <v>1768</v>
      </c>
      <c r="I3" s="1">
        <v>106</v>
      </c>
      <c r="J3" s="1">
        <v>57</v>
      </c>
      <c r="K3" s="1">
        <v>25</v>
      </c>
      <c r="L3" s="1">
        <v>5</v>
      </c>
      <c r="M3" s="80">
        <v>37.762500000000003</v>
      </c>
      <c r="N3" s="95">
        <v>37.762500000000003</v>
      </c>
      <c r="O3" s="64">
        <v>2530</v>
      </c>
      <c r="P3" s="65">
        <f>Table22457891011234567891011121314151617181920[[#This Row],[PEMBULATAN]]*O3</f>
        <v>95539.125</v>
      </c>
    </row>
    <row r="4" spans="1:16" ht="26.25" customHeight="1" x14ac:dyDescent="0.2">
      <c r="A4" s="14"/>
      <c r="B4" s="75" t="s">
        <v>1827</v>
      </c>
      <c r="C4" s="73" t="s">
        <v>1828</v>
      </c>
      <c r="D4" s="78" t="s">
        <v>86</v>
      </c>
      <c r="E4" s="13">
        <v>44509</v>
      </c>
      <c r="F4" s="76" t="s">
        <v>554</v>
      </c>
      <c r="G4" s="13">
        <v>44510</v>
      </c>
      <c r="H4" s="77" t="s">
        <v>1768</v>
      </c>
      <c r="I4" s="16">
        <v>54</v>
      </c>
      <c r="J4" s="16">
        <v>54</v>
      </c>
      <c r="K4" s="16">
        <v>8</v>
      </c>
      <c r="L4" s="16">
        <v>2</v>
      </c>
      <c r="M4" s="81">
        <v>5.8319999999999999</v>
      </c>
      <c r="N4" s="95">
        <v>5.8319999999999999</v>
      </c>
      <c r="O4" s="64">
        <v>2530</v>
      </c>
      <c r="P4" s="65">
        <f>Table22457891011234567891011121314151617181920[[#This Row],[PEMBULATAN]]*O4</f>
        <v>14754.96</v>
      </c>
    </row>
    <row r="5" spans="1:16" ht="26.25" customHeight="1" x14ac:dyDescent="0.2">
      <c r="A5" s="14"/>
      <c r="B5" s="75"/>
      <c r="C5" s="73" t="s">
        <v>1829</v>
      </c>
      <c r="D5" s="78" t="s">
        <v>86</v>
      </c>
      <c r="E5" s="13">
        <v>44509</v>
      </c>
      <c r="F5" s="76" t="s">
        <v>554</v>
      </c>
      <c r="G5" s="13">
        <v>44510</v>
      </c>
      <c r="H5" s="77" t="s">
        <v>1768</v>
      </c>
      <c r="I5" s="16">
        <v>94</v>
      </c>
      <c r="J5" s="16">
        <v>18</v>
      </c>
      <c r="K5" s="16">
        <v>18</v>
      </c>
      <c r="L5" s="16">
        <v>3</v>
      </c>
      <c r="M5" s="81">
        <v>7.6139999999999999</v>
      </c>
      <c r="N5" s="95">
        <v>7.6139999999999999</v>
      </c>
      <c r="O5" s="64">
        <v>2530</v>
      </c>
      <c r="P5" s="65">
        <f>Table22457891011234567891011121314151617181920[[#This Row],[PEMBULATAN]]*O5</f>
        <v>19263.419999999998</v>
      </c>
    </row>
    <row r="6" spans="1:16" ht="26.25" customHeight="1" x14ac:dyDescent="0.2">
      <c r="A6" s="14"/>
      <c r="B6" s="75"/>
      <c r="C6" s="73" t="s">
        <v>1830</v>
      </c>
      <c r="D6" s="78" t="s">
        <v>86</v>
      </c>
      <c r="E6" s="13">
        <v>44509</v>
      </c>
      <c r="F6" s="76" t="s">
        <v>554</v>
      </c>
      <c r="G6" s="13">
        <v>44510</v>
      </c>
      <c r="H6" s="77" t="s">
        <v>1768</v>
      </c>
      <c r="I6" s="16">
        <v>108</v>
      </c>
      <c r="J6" s="16">
        <v>8</v>
      </c>
      <c r="K6" s="16">
        <v>8</v>
      </c>
      <c r="L6" s="16">
        <v>1</v>
      </c>
      <c r="M6" s="81">
        <v>1.728</v>
      </c>
      <c r="N6" s="95">
        <v>1.728</v>
      </c>
      <c r="O6" s="64">
        <v>2530</v>
      </c>
      <c r="P6" s="65">
        <f>Table22457891011234567891011121314151617181920[[#This Row],[PEMBULATAN]]*O6</f>
        <v>4371.84</v>
      </c>
    </row>
    <row r="7" spans="1:16" ht="26.25" customHeight="1" x14ac:dyDescent="0.2">
      <c r="A7" s="14"/>
      <c r="B7" s="75"/>
      <c r="C7" s="73" t="s">
        <v>1831</v>
      </c>
      <c r="D7" s="78" t="s">
        <v>86</v>
      </c>
      <c r="E7" s="13">
        <v>44509</v>
      </c>
      <c r="F7" s="76" t="s">
        <v>554</v>
      </c>
      <c r="G7" s="13">
        <v>44510</v>
      </c>
      <c r="H7" s="77" t="s">
        <v>1768</v>
      </c>
      <c r="I7" s="16">
        <v>50</v>
      </c>
      <c r="J7" s="16">
        <v>27</v>
      </c>
      <c r="K7" s="16">
        <v>32</v>
      </c>
      <c r="L7" s="16">
        <v>9</v>
      </c>
      <c r="M7" s="81">
        <v>10.8</v>
      </c>
      <c r="N7" s="95">
        <v>10.8</v>
      </c>
      <c r="O7" s="64">
        <v>2530</v>
      </c>
      <c r="P7" s="65">
        <f>Table22457891011234567891011121314151617181920[[#This Row],[PEMBULATAN]]*O7</f>
        <v>27324</v>
      </c>
    </row>
    <row r="8" spans="1:16" ht="26.25" customHeight="1" x14ac:dyDescent="0.2">
      <c r="A8" s="14"/>
      <c r="B8" s="75"/>
      <c r="C8" s="73" t="s">
        <v>1832</v>
      </c>
      <c r="D8" s="78" t="s">
        <v>86</v>
      </c>
      <c r="E8" s="13">
        <v>44509</v>
      </c>
      <c r="F8" s="76" t="s">
        <v>554</v>
      </c>
      <c r="G8" s="13">
        <v>44510</v>
      </c>
      <c r="H8" s="77" t="s">
        <v>1768</v>
      </c>
      <c r="I8" s="16">
        <v>35</v>
      </c>
      <c r="J8" s="16">
        <v>30</v>
      </c>
      <c r="K8" s="16">
        <v>28</v>
      </c>
      <c r="L8" s="16">
        <v>4</v>
      </c>
      <c r="M8" s="81">
        <v>7.35</v>
      </c>
      <c r="N8" s="95">
        <v>8</v>
      </c>
      <c r="O8" s="64">
        <v>2530</v>
      </c>
      <c r="P8" s="65">
        <f>Table22457891011234567891011121314151617181920[[#This Row],[PEMBULATAN]]*O8</f>
        <v>20240</v>
      </c>
    </row>
    <row r="9" spans="1:16" ht="26.25" customHeight="1" x14ac:dyDescent="0.2">
      <c r="A9" s="14"/>
      <c r="B9" s="75"/>
      <c r="C9" s="73" t="s">
        <v>1833</v>
      </c>
      <c r="D9" s="78" t="s">
        <v>86</v>
      </c>
      <c r="E9" s="13">
        <v>44509</v>
      </c>
      <c r="F9" s="76" t="s">
        <v>554</v>
      </c>
      <c r="G9" s="13">
        <v>44510</v>
      </c>
      <c r="H9" s="77" t="s">
        <v>1768</v>
      </c>
      <c r="I9" s="16">
        <v>50</v>
      </c>
      <c r="J9" s="16">
        <v>30</v>
      </c>
      <c r="K9" s="16">
        <v>12</v>
      </c>
      <c r="L9" s="16">
        <v>4</v>
      </c>
      <c r="M9" s="81">
        <v>4.5</v>
      </c>
      <c r="N9" s="95">
        <v>4.5</v>
      </c>
      <c r="O9" s="64">
        <v>2530</v>
      </c>
      <c r="P9" s="65">
        <f>Table22457891011234567891011121314151617181920[[#This Row],[PEMBULATAN]]*O9</f>
        <v>11385</v>
      </c>
    </row>
    <row r="10" spans="1:16" ht="26.25" customHeight="1" x14ac:dyDescent="0.2">
      <c r="A10" s="14"/>
      <c r="B10" s="75"/>
      <c r="C10" s="73" t="s">
        <v>1834</v>
      </c>
      <c r="D10" s="78" t="s">
        <v>86</v>
      </c>
      <c r="E10" s="13">
        <v>44509</v>
      </c>
      <c r="F10" s="76" t="s">
        <v>554</v>
      </c>
      <c r="G10" s="13">
        <v>44510</v>
      </c>
      <c r="H10" s="77" t="s">
        <v>1768</v>
      </c>
      <c r="I10" s="16">
        <v>50</v>
      </c>
      <c r="J10" s="16">
        <v>28</v>
      </c>
      <c r="K10" s="16">
        <v>27</v>
      </c>
      <c r="L10" s="16">
        <v>3</v>
      </c>
      <c r="M10" s="81">
        <v>9.4499999999999993</v>
      </c>
      <c r="N10" s="95">
        <v>10</v>
      </c>
      <c r="O10" s="64">
        <v>2530</v>
      </c>
      <c r="P10" s="65">
        <f>Table22457891011234567891011121314151617181920[[#This Row],[PEMBULATAN]]*O10</f>
        <v>25300</v>
      </c>
    </row>
    <row r="11" spans="1:16" ht="26.25" customHeight="1" x14ac:dyDescent="0.2">
      <c r="A11" s="14"/>
      <c r="B11" s="75"/>
      <c r="C11" s="73" t="s">
        <v>1835</v>
      </c>
      <c r="D11" s="78" t="s">
        <v>86</v>
      </c>
      <c r="E11" s="13">
        <v>44509</v>
      </c>
      <c r="F11" s="76" t="s">
        <v>554</v>
      </c>
      <c r="G11" s="13">
        <v>44510</v>
      </c>
      <c r="H11" s="77" t="s">
        <v>1768</v>
      </c>
      <c r="I11" s="16">
        <v>108</v>
      </c>
      <c r="J11" s="16">
        <v>38</v>
      </c>
      <c r="K11" s="16">
        <v>38</v>
      </c>
      <c r="L11" s="16">
        <v>13</v>
      </c>
      <c r="M11" s="81">
        <v>38.988</v>
      </c>
      <c r="N11" s="95">
        <v>38.988</v>
      </c>
      <c r="O11" s="64">
        <v>2530</v>
      </c>
      <c r="P11" s="65">
        <f>Table22457891011234567891011121314151617181920[[#This Row],[PEMBULATAN]]*O11</f>
        <v>98639.64</v>
      </c>
    </row>
    <row r="12" spans="1:16" ht="26.25" customHeight="1" x14ac:dyDescent="0.2">
      <c r="A12" s="14"/>
      <c r="B12" s="75"/>
      <c r="C12" s="73" t="s">
        <v>1836</v>
      </c>
      <c r="D12" s="78" t="s">
        <v>86</v>
      </c>
      <c r="E12" s="13">
        <v>44509</v>
      </c>
      <c r="F12" s="76" t="s">
        <v>554</v>
      </c>
      <c r="G12" s="13">
        <v>44510</v>
      </c>
      <c r="H12" s="77" t="s">
        <v>1768</v>
      </c>
      <c r="I12" s="16">
        <v>109</v>
      </c>
      <c r="J12" s="16">
        <v>30</v>
      </c>
      <c r="K12" s="16">
        <v>30</v>
      </c>
      <c r="L12" s="16">
        <v>16</v>
      </c>
      <c r="M12" s="81">
        <v>24.524999999999999</v>
      </c>
      <c r="N12" s="95">
        <v>24.524999999999999</v>
      </c>
      <c r="O12" s="64">
        <v>2530</v>
      </c>
      <c r="P12" s="65">
        <f>Table22457891011234567891011121314151617181920[[#This Row],[PEMBULATAN]]*O12</f>
        <v>62048.25</v>
      </c>
    </row>
    <row r="13" spans="1:16" ht="26.25" customHeight="1" x14ac:dyDescent="0.2">
      <c r="A13" s="14"/>
      <c r="B13" s="75"/>
      <c r="C13" s="73" t="s">
        <v>1837</v>
      </c>
      <c r="D13" s="78" t="s">
        <v>86</v>
      </c>
      <c r="E13" s="13">
        <v>44509</v>
      </c>
      <c r="F13" s="76" t="s">
        <v>554</v>
      </c>
      <c r="G13" s="13">
        <v>44510</v>
      </c>
      <c r="H13" s="77" t="s">
        <v>1768</v>
      </c>
      <c r="I13" s="16">
        <v>109</v>
      </c>
      <c r="J13" s="16">
        <v>33</v>
      </c>
      <c r="K13" s="16">
        <v>33</v>
      </c>
      <c r="L13" s="16">
        <v>14</v>
      </c>
      <c r="M13" s="81">
        <v>29.675249999999998</v>
      </c>
      <c r="N13" s="95">
        <v>29.675249999999998</v>
      </c>
      <c r="O13" s="64">
        <v>2530</v>
      </c>
      <c r="P13" s="65">
        <f>Table22457891011234567891011121314151617181920[[#This Row],[PEMBULATAN]]*O13</f>
        <v>75078.382499999992</v>
      </c>
    </row>
    <row r="14" spans="1:16" ht="26.25" customHeight="1" x14ac:dyDescent="0.2">
      <c r="A14" s="14"/>
      <c r="B14" s="75"/>
      <c r="C14" s="73" t="s">
        <v>1838</v>
      </c>
      <c r="D14" s="78" t="s">
        <v>86</v>
      </c>
      <c r="E14" s="13">
        <v>44509</v>
      </c>
      <c r="F14" s="76" t="s">
        <v>554</v>
      </c>
      <c r="G14" s="13">
        <v>44510</v>
      </c>
      <c r="H14" s="77" t="s">
        <v>1768</v>
      </c>
      <c r="I14" s="16">
        <v>98</v>
      </c>
      <c r="J14" s="16">
        <v>72</v>
      </c>
      <c r="K14" s="16">
        <v>46</v>
      </c>
      <c r="L14" s="16">
        <v>14</v>
      </c>
      <c r="M14" s="81">
        <v>81.144000000000005</v>
      </c>
      <c r="N14" s="95">
        <v>81.144000000000005</v>
      </c>
      <c r="O14" s="64">
        <v>2530</v>
      </c>
      <c r="P14" s="65">
        <f>Table22457891011234567891011121314151617181920[[#This Row],[PEMBULATAN]]*O14</f>
        <v>205294.32</v>
      </c>
    </row>
    <row r="15" spans="1:16" ht="26.25" customHeight="1" x14ac:dyDescent="0.2">
      <c r="A15" s="14"/>
      <c r="B15" s="75"/>
      <c r="C15" s="73" t="s">
        <v>1839</v>
      </c>
      <c r="D15" s="78" t="s">
        <v>86</v>
      </c>
      <c r="E15" s="13">
        <v>44509</v>
      </c>
      <c r="F15" s="76" t="s">
        <v>554</v>
      </c>
      <c r="G15" s="13">
        <v>44510</v>
      </c>
      <c r="H15" s="77" t="s">
        <v>1768</v>
      </c>
      <c r="I15" s="16">
        <v>47</v>
      </c>
      <c r="J15" s="16">
        <v>28</v>
      </c>
      <c r="K15" s="16">
        <v>26</v>
      </c>
      <c r="L15" s="16">
        <v>5</v>
      </c>
      <c r="M15" s="81">
        <v>8.5540000000000003</v>
      </c>
      <c r="N15" s="95">
        <v>8.5540000000000003</v>
      </c>
      <c r="O15" s="64">
        <v>2530</v>
      </c>
      <c r="P15" s="65">
        <f>Table22457891011234567891011121314151617181920[[#This Row],[PEMBULATAN]]*O15</f>
        <v>21641.62</v>
      </c>
    </row>
    <row r="16" spans="1:16" ht="26.25" customHeight="1" x14ac:dyDescent="0.2">
      <c r="A16" s="14"/>
      <c r="B16" s="75"/>
      <c r="C16" s="73" t="s">
        <v>1840</v>
      </c>
      <c r="D16" s="78" t="s">
        <v>86</v>
      </c>
      <c r="E16" s="13">
        <v>44509</v>
      </c>
      <c r="F16" s="76" t="s">
        <v>554</v>
      </c>
      <c r="G16" s="13">
        <v>44510</v>
      </c>
      <c r="H16" s="77" t="s">
        <v>1768</v>
      </c>
      <c r="I16" s="16">
        <v>94</v>
      </c>
      <c r="J16" s="16">
        <v>65</v>
      </c>
      <c r="K16" s="16">
        <v>30</v>
      </c>
      <c r="L16" s="16">
        <v>20</v>
      </c>
      <c r="M16" s="81">
        <v>45.825000000000003</v>
      </c>
      <c r="N16" s="95">
        <v>45.825000000000003</v>
      </c>
      <c r="O16" s="64">
        <v>2530</v>
      </c>
      <c r="P16" s="65">
        <f>Table22457891011234567891011121314151617181920[[#This Row],[PEMBULATAN]]*O16</f>
        <v>115937.25</v>
      </c>
    </row>
    <row r="17" spans="1:16" ht="26.25" customHeight="1" x14ac:dyDescent="0.2">
      <c r="A17" s="14"/>
      <c r="B17" s="75"/>
      <c r="C17" s="73" t="s">
        <v>1841</v>
      </c>
      <c r="D17" s="78" t="s">
        <v>86</v>
      </c>
      <c r="E17" s="13">
        <v>44509</v>
      </c>
      <c r="F17" s="76" t="s">
        <v>554</v>
      </c>
      <c r="G17" s="13">
        <v>44510</v>
      </c>
      <c r="H17" s="77" t="s">
        <v>1768</v>
      </c>
      <c r="I17" s="16">
        <v>65</v>
      </c>
      <c r="J17" s="16">
        <v>34</v>
      </c>
      <c r="K17" s="16">
        <v>37</v>
      </c>
      <c r="L17" s="16">
        <v>7</v>
      </c>
      <c r="M17" s="81">
        <v>20.442499999999999</v>
      </c>
      <c r="N17" s="95">
        <v>21</v>
      </c>
      <c r="O17" s="64">
        <v>2530</v>
      </c>
      <c r="P17" s="65">
        <f>Table22457891011234567891011121314151617181920[[#This Row],[PEMBULATAN]]*O17</f>
        <v>53130</v>
      </c>
    </row>
    <row r="18" spans="1:16" ht="26.25" customHeight="1" x14ac:dyDescent="0.2">
      <c r="A18" s="14"/>
      <c r="B18" s="75"/>
      <c r="C18" s="73" t="s">
        <v>1842</v>
      </c>
      <c r="D18" s="78" t="s">
        <v>86</v>
      </c>
      <c r="E18" s="13">
        <v>44509</v>
      </c>
      <c r="F18" s="76" t="s">
        <v>554</v>
      </c>
      <c r="G18" s="13">
        <v>44510</v>
      </c>
      <c r="H18" s="77" t="s">
        <v>1768</v>
      </c>
      <c r="I18" s="16">
        <v>70</v>
      </c>
      <c r="J18" s="16">
        <v>45</v>
      </c>
      <c r="K18" s="16">
        <v>27</v>
      </c>
      <c r="L18" s="16">
        <v>5</v>
      </c>
      <c r="M18" s="81">
        <v>21.262499999999999</v>
      </c>
      <c r="N18" s="95">
        <v>21.262499999999999</v>
      </c>
      <c r="O18" s="64">
        <v>2530</v>
      </c>
      <c r="P18" s="65">
        <f>Table22457891011234567891011121314151617181920[[#This Row],[PEMBULATAN]]*O18</f>
        <v>53794.125</v>
      </c>
    </row>
    <row r="19" spans="1:16" ht="26.25" customHeight="1" x14ac:dyDescent="0.2">
      <c r="A19" s="14"/>
      <c r="B19" s="75"/>
      <c r="C19" s="73" t="s">
        <v>1843</v>
      </c>
      <c r="D19" s="78" t="s">
        <v>86</v>
      </c>
      <c r="E19" s="13">
        <v>44509</v>
      </c>
      <c r="F19" s="76" t="s">
        <v>554</v>
      </c>
      <c r="G19" s="13">
        <v>44510</v>
      </c>
      <c r="H19" s="77" t="s">
        <v>1768</v>
      </c>
      <c r="I19" s="16">
        <v>40</v>
      </c>
      <c r="J19" s="16">
        <v>40</v>
      </c>
      <c r="K19" s="16">
        <v>5</v>
      </c>
      <c r="L19" s="16">
        <v>1</v>
      </c>
      <c r="M19" s="81">
        <v>2</v>
      </c>
      <c r="N19" s="95">
        <v>2</v>
      </c>
      <c r="O19" s="64">
        <v>2530</v>
      </c>
      <c r="P19" s="65">
        <f>Table22457891011234567891011121314151617181920[[#This Row],[PEMBULATAN]]*O19</f>
        <v>5060</v>
      </c>
    </row>
    <row r="20" spans="1:16" ht="26.25" customHeight="1" x14ac:dyDescent="0.2">
      <c r="A20" s="14"/>
      <c r="B20" s="75"/>
      <c r="C20" s="73" t="s">
        <v>1844</v>
      </c>
      <c r="D20" s="78" t="s">
        <v>86</v>
      </c>
      <c r="E20" s="13">
        <v>44509</v>
      </c>
      <c r="F20" s="76" t="s">
        <v>554</v>
      </c>
      <c r="G20" s="13">
        <v>44510</v>
      </c>
      <c r="H20" s="77" t="s">
        <v>1768</v>
      </c>
      <c r="I20" s="16">
        <v>64</v>
      </c>
      <c r="J20" s="16">
        <v>35</v>
      </c>
      <c r="K20" s="16">
        <v>26</v>
      </c>
      <c r="L20" s="16">
        <v>3</v>
      </c>
      <c r="M20" s="81">
        <v>14.56</v>
      </c>
      <c r="N20" s="95">
        <v>14.56</v>
      </c>
      <c r="O20" s="64">
        <v>2530</v>
      </c>
      <c r="P20" s="65">
        <f>Table22457891011234567891011121314151617181920[[#This Row],[PEMBULATAN]]*O20</f>
        <v>36836.800000000003</v>
      </c>
    </row>
    <row r="21" spans="1:16" ht="26.25" customHeight="1" x14ac:dyDescent="0.2">
      <c r="A21" s="14"/>
      <c r="B21" s="75"/>
      <c r="C21" s="73" t="s">
        <v>1845</v>
      </c>
      <c r="D21" s="78" t="s">
        <v>86</v>
      </c>
      <c r="E21" s="13">
        <v>44509</v>
      </c>
      <c r="F21" s="76" t="s">
        <v>554</v>
      </c>
      <c r="G21" s="13">
        <v>44510</v>
      </c>
      <c r="H21" s="77" t="s">
        <v>1768</v>
      </c>
      <c r="I21" s="16">
        <v>106</v>
      </c>
      <c r="J21" s="16">
        <v>8</v>
      </c>
      <c r="K21" s="16">
        <v>6</v>
      </c>
      <c r="L21" s="16">
        <v>2</v>
      </c>
      <c r="M21" s="81">
        <v>1.272</v>
      </c>
      <c r="N21" s="95">
        <v>2</v>
      </c>
      <c r="O21" s="64">
        <v>2530</v>
      </c>
      <c r="P21" s="65">
        <f>Table22457891011234567891011121314151617181920[[#This Row],[PEMBULATAN]]*O21</f>
        <v>5060</v>
      </c>
    </row>
    <row r="22" spans="1:16" ht="26.25" customHeight="1" x14ac:dyDescent="0.2">
      <c r="A22" s="14"/>
      <c r="B22" s="75"/>
      <c r="C22" s="73" t="s">
        <v>1846</v>
      </c>
      <c r="D22" s="78" t="s">
        <v>86</v>
      </c>
      <c r="E22" s="13">
        <v>44509</v>
      </c>
      <c r="F22" s="76" t="s">
        <v>554</v>
      </c>
      <c r="G22" s="13">
        <v>44510</v>
      </c>
      <c r="H22" s="77" t="s">
        <v>1768</v>
      </c>
      <c r="I22" s="16">
        <v>48</v>
      </c>
      <c r="J22" s="16">
        <v>34</v>
      </c>
      <c r="K22" s="16">
        <v>10</v>
      </c>
      <c r="L22" s="16">
        <v>2</v>
      </c>
      <c r="M22" s="81">
        <v>4.08</v>
      </c>
      <c r="N22" s="95">
        <v>4.08</v>
      </c>
      <c r="O22" s="64">
        <v>2530</v>
      </c>
      <c r="P22" s="65">
        <f>Table22457891011234567891011121314151617181920[[#This Row],[PEMBULATAN]]*O22</f>
        <v>10322.4</v>
      </c>
    </row>
    <row r="23" spans="1:16" ht="26.25" customHeight="1" x14ac:dyDescent="0.2">
      <c r="A23" s="14"/>
      <c r="B23" s="75"/>
      <c r="C23" s="73" t="s">
        <v>1847</v>
      </c>
      <c r="D23" s="78" t="s">
        <v>86</v>
      </c>
      <c r="E23" s="13">
        <v>44509</v>
      </c>
      <c r="F23" s="76" t="s">
        <v>554</v>
      </c>
      <c r="G23" s="13">
        <v>44510</v>
      </c>
      <c r="H23" s="77" t="s">
        <v>1768</v>
      </c>
      <c r="I23" s="16">
        <v>74</v>
      </c>
      <c r="J23" s="16">
        <v>40</v>
      </c>
      <c r="K23" s="16">
        <v>16</v>
      </c>
      <c r="L23" s="16">
        <v>6</v>
      </c>
      <c r="M23" s="81">
        <v>11.84</v>
      </c>
      <c r="N23" s="95">
        <v>11.84</v>
      </c>
      <c r="O23" s="64">
        <v>2530</v>
      </c>
      <c r="P23" s="65">
        <f>Table22457891011234567891011121314151617181920[[#This Row],[PEMBULATAN]]*O23</f>
        <v>29955.200000000001</v>
      </c>
    </row>
    <row r="24" spans="1:16" ht="26.25" customHeight="1" x14ac:dyDescent="0.2">
      <c r="A24" s="14"/>
      <c r="B24" s="75"/>
      <c r="C24" s="73" t="s">
        <v>1848</v>
      </c>
      <c r="D24" s="78" t="s">
        <v>86</v>
      </c>
      <c r="E24" s="13">
        <v>44509</v>
      </c>
      <c r="F24" s="76" t="s">
        <v>554</v>
      </c>
      <c r="G24" s="13">
        <v>44510</v>
      </c>
      <c r="H24" s="77" t="s">
        <v>1768</v>
      </c>
      <c r="I24" s="16">
        <v>61</v>
      </c>
      <c r="J24" s="16">
        <v>26</v>
      </c>
      <c r="K24" s="16">
        <v>14</v>
      </c>
      <c r="L24" s="16">
        <v>2</v>
      </c>
      <c r="M24" s="81">
        <v>5.5510000000000002</v>
      </c>
      <c r="N24" s="95">
        <v>5.5510000000000002</v>
      </c>
      <c r="O24" s="64">
        <v>2530</v>
      </c>
      <c r="P24" s="65">
        <f>Table22457891011234567891011121314151617181920[[#This Row],[PEMBULATAN]]*O24</f>
        <v>14044.03</v>
      </c>
    </row>
    <row r="25" spans="1:16" ht="26.25" customHeight="1" x14ac:dyDescent="0.2">
      <c r="A25" s="14"/>
      <c r="B25" s="75"/>
      <c r="C25" s="73" t="s">
        <v>1849</v>
      </c>
      <c r="D25" s="78" t="s">
        <v>86</v>
      </c>
      <c r="E25" s="13">
        <v>44509</v>
      </c>
      <c r="F25" s="76" t="s">
        <v>554</v>
      </c>
      <c r="G25" s="13">
        <v>44510</v>
      </c>
      <c r="H25" s="77" t="s">
        <v>1768</v>
      </c>
      <c r="I25" s="16">
        <v>65</v>
      </c>
      <c r="J25" s="16">
        <v>34</v>
      </c>
      <c r="K25" s="16">
        <v>37</v>
      </c>
      <c r="L25" s="16">
        <v>7</v>
      </c>
      <c r="M25" s="81">
        <v>20.442499999999999</v>
      </c>
      <c r="N25" s="95">
        <v>21</v>
      </c>
      <c r="O25" s="64">
        <v>2530</v>
      </c>
      <c r="P25" s="65">
        <f>Table22457891011234567891011121314151617181920[[#This Row],[PEMBULATAN]]*O25</f>
        <v>53130</v>
      </c>
    </row>
    <row r="26" spans="1:16" ht="26.25" customHeight="1" x14ac:dyDescent="0.2">
      <c r="A26" s="14"/>
      <c r="B26" s="75"/>
      <c r="C26" s="73" t="s">
        <v>1850</v>
      </c>
      <c r="D26" s="78" t="s">
        <v>86</v>
      </c>
      <c r="E26" s="13">
        <v>44509</v>
      </c>
      <c r="F26" s="76" t="s">
        <v>554</v>
      </c>
      <c r="G26" s="13">
        <v>44510</v>
      </c>
      <c r="H26" s="77" t="s">
        <v>1768</v>
      </c>
      <c r="I26" s="16">
        <v>44</v>
      </c>
      <c r="J26" s="16">
        <v>30</v>
      </c>
      <c r="K26" s="16">
        <v>30</v>
      </c>
      <c r="L26" s="16">
        <v>10</v>
      </c>
      <c r="M26" s="81">
        <v>9.9</v>
      </c>
      <c r="N26" s="95">
        <v>10</v>
      </c>
      <c r="O26" s="64">
        <v>2530</v>
      </c>
      <c r="P26" s="65">
        <f>Table22457891011234567891011121314151617181920[[#This Row],[PEMBULATAN]]*O26</f>
        <v>25300</v>
      </c>
    </row>
    <row r="27" spans="1:16" ht="26.25" customHeight="1" x14ac:dyDescent="0.2">
      <c r="A27" s="14"/>
      <c r="B27" s="75"/>
      <c r="C27" s="73" t="s">
        <v>1851</v>
      </c>
      <c r="D27" s="78" t="s">
        <v>86</v>
      </c>
      <c r="E27" s="13">
        <v>44509</v>
      </c>
      <c r="F27" s="76" t="s">
        <v>554</v>
      </c>
      <c r="G27" s="13">
        <v>44510</v>
      </c>
      <c r="H27" s="77" t="s">
        <v>1768</v>
      </c>
      <c r="I27" s="16">
        <v>99</v>
      </c>
      <c r="J27" s="16">
        <v>14</v>
      </c>
      <c r="K27" s="16">
        <v>8</v>
      </c>
      <c r="L27" s="16">
        <v>1</v>
      </c>
      <c r="M27" s="81">
        <v>2.7719999999999998</v>
      </c>
      <c r="N27" s="95">
        <v>2.7719999999999998</v>
      </c>
      <c r="O27" s="64">
        <v>2530</v>
      </c>
      <c r="P27" s="65">
        <f>Table22457891011234567891011121314151617181920[[#This Row],[PEMBULATAN]]*O27</f>
        <v>7013.16</v>
      </c>
    </row>
    <row r="28" spans="1:16" ht="26.25" customHeight="1" x14ac:dyDescent="0.2">
      <c r="A28" s="14"/>
      <c r="B28" s="75"/>
      <c r="C28" s="73" t="s">
        <v>1852</v>
      </c>
      <c r="D28" s="78" t="s">
        <v>86</v>
      </c>
      <c r="E28" s="13">
        <v>44509</v>
      </c>
      <c r="F28" s="76" t="s">
        <v>554</v>
      </c>
      <c r="G28" s="13">
        <v>44510</v>
      </c>
      <c r="H28" s="77" t="s">
        <v>1768</v>
      </c>
      <c r="I28" s="16">
        <v>77</v>
      </c>
      <c r="J28" s="16">
        <v>65</v>
      </c>
      <c r="K28" s="16">
        <v>38</v>
      </c>
      <c r="L28" s="16">
        <v>7</v>
      </c>
      <c r="M28" s="81">
        <v>47.547499999999999</v>
      </c>
      <c r="N28" s="95">
        <v>47.547499999999999</v>
      </c>
      <c r="O28" s="64">
        <v>2530</v>
      </c>
      <c r="P28" s="65">
        <f>Table22457891011234567891011121314151617181920[[#This Row],[PEMBULATAN]]*O28</f>
        <v>120295.175</v>
      </c>
    </row>
    <row r="29" spans="1:16" ht="26.25" customHeight="1" x14ac:dyDescent="0.2">
      <c r="A29" s="14"/>
      <c r="B29" s="75"/>
      <c r="C29" s="73" t="s">
        <v>1853</v>
      </c>
      <c r="D29" s="78" t="s">
        <v>86</v>
      </c>
      <c r="E29" s="13">
        <v>44509</v>
      </c>
      <c r="F29" s="76" t="s">
        <v>554</v>
      </c>
      <c r="G29" s="13">
        <v>44510</v>
      </c>
      <c r="H29" s="77" t="s">
        <v>1768</v>
      </c>
      <c r="I29" s="16">
        <v>84</v>
      </c>
      <c r="J29" s="16">
        <v>64</v>
      </c>
      <c r="K29" s="16">
        <v>33</v>
      </c>
      <c r="L29" s="16">
        <v>13</v>
      </c>
      <c r="M29" s="81">
        <v>44.351999999999997</v>
      </c>
      <c r="N29" s="95">
        <v>45</v>
      </c>
      <c r="O29" s="64">
        <v>2530</v>
      </c>
      <c r="P29" s="65">
        <f>Table22457891011234567891011121314151617181920[[#This Row],[PEMBULATAN]]*O29</f>
        <v>113850</v>
      </c>
    </row>
    <row r="30" spans="1:16" ht="26.25" customHeight="1" x14ac:dyDescent="0.2">
      <c r="A30" s="14"/>
      <c r="B30" s="75"/>
      <c r="C30" s="73" t="s">
        <v>1854</v>
      </c>
      <c r="D30" s="78" t="s">
        <v>86</v>
      </c>
      <c r="E30" s="13">
        <v>44509</v>
      </c>
      <c r="F30" s="76" t="s">
        <v>554</v>
      </c>
      <c r="G30" s="13">
        <v>44510</v>
      </c>
      <c r="H30" s="77" t="s">
        <v>1768</v>
      </c>
      <c r="I30" s="16">
        <v>85</v>
      </c>
      <c r="J30" s="16">
        <v>57</v>
      </c>
      <c r="K30" s="16">
        <v>23</v>
      </c>
      <c r="L30" s="16">
        <v>10</v>
      </c>
      <c r="M30" s="81">
        <v>27.858750000000001</v>
      </c>
      <c r="N30" s="95">
        <v>27.858750000000001</v>
      </c>
      <c r="O30" s="64">
        <v>2530</v>
      </c>
      <c r="P30" s="65">
        <f>Table22457891011234567891011121314151617181920[[#This Row],[PEMBULATAN]]*O30</f>
        <v>70482.637499999997</v>
      </c>
    </row>
    <row r="31" spans="1:16" ht="26.25" customHeight="1" x14ac:dyDescent="0.2">
      <c r="A31" s="14"/>
      <c r="B31" s="75"/>
      <c r="C31" s="73" t="s">
        <v>1855</v>
      </c>
      <c r="D31" s="78" t="s">
        <v>86</v>
      </c>
      <c r="E31" s="13">
        <v>44509</v>
      </c>
      <c r="F31" s="76" t="s">
        <v>554</v>
      </c>
      <c r="G31" s="13">
        <v>44510</v>
      </c>
      <c r="H31" s="77" t="s">
        <v>1768</v>
      </c>
      <c r="I31" s="16">
        <v>77</v>
      </c>
      <c r="J31" s="16">
        <v>57</v>
      </c>
      <c r="K31" s="16">
        <v>26</v>
      </c>
      <c r="L31" s="16">
        <v>7</v>
      </c>
      <c r="M31" s="81">
        <v>28.528500000000001</v>
      </c>
      <c r="N31" s="95">
        <v>28.528500000000001</v>
      </c>
      <c r="O31" s="64">
        <v>2530</v>
      </c>
      <c r="P31" s="65">
        <f>Table22457891011234567891011121314151617181920[[#This Row],[PEMBULATAN]]*O31</f>
        <v>72177.104999999996</v>
      </c>
    </row>
    <row r="32" spans="1:16" ht="26.25" customHeight="1" x14ac:dyDescent="0.2">
      <c r="A32" s="14"/>
      <c r="B32" s="75"/>
      <c r="C32" s="73" t="s">
        <v>1856</v>
      </c>
      <c r="D32" s="78" t="s">
        <v>86</v>
      </c>
      <c r="E32" s="13">
        <v>44509</v>
      </c>
      <c r="F32" s="76" t="s">
        <v>554</v>
      </c>
      <c r="G32" s="13">
        <v>44510</v>
      </c>
      <c r="H32" s="77" t="s">
        <v>1768</v>
      </c>
      <c r="I32" s="16">
        <v>100</v>
      </c>
      <c r="J32" s="16">
        <v>60</v>
      </c>
      <c r="K32" s="16">
        <v>27</v>
      </c>
      <c r="L32" s="16">
        <v>15</v>
      </c>
      <c r="M32" s="81">
        <v>40.5</v>
      </c>
      <c r="N32" s="95">
        <v>40.5</v>
      </c>
      <c r="O32" s="64">
        <v>2530</v>
      </c>
      <c r="P32" s="65">
        <f>Table22457891011234567891011121314151617181920[[#This Row],[PEMBULATAN]]*O32</f>
        <v>102465</v>
      </c>
    </row>
    <row r="33" spans="1:16" ht="26.25" customHeight="1" x14ac:dyDescent="0.2">
      <c r="A33" s="14"/>
      <c r="B33" s="75"/>
      <c r="C33" s="73" t="s">
        <v>1857</v>
      </c>
      <c r="D33" s="78" t="s">
        <v>86</v>
      </c>
      <c r="E33" s="13">
        <v>44509</v>
      </c>
      <c r="F33" s="76" t="s">
        <v>554</v>
      </c>
      <c r="G33" s="13">
        <v>44510</v>
      </c>
      <c r="H33" s="77" t="s">
        <v>1768</v>
      </c>
      <c r="I33" s="16">
        <v>75</v>
      </c>
      <c r="J33" s="16">
        <v>62</v>
      </c>
      <c r="K33" s="16">
        <v>23</v>
      </c>
      <c r="L33" s="16">
        <v>12</v>
      </c>
      <c r="M33" s="81">
        <v>26.737500000000001</v>
      </c>
      <c r="N33" s="95">
        <v>26.737500000000001</v>
      </c>
      <c r="O33" s="64">
        <v>2530</v>
      </c>
      <c r="P33" s="65">
        <f>Table22457891011234567891011121314151617181920[[#This Row],[PEMBULATAN]]*O33</f>
        <v>67645.875</v>
      </c>
    </row>
    <row r="34" spans="1:16" ht="26.25" customHeight="1" x14ac:dyDescent="0.2">
      <c r="A34" s="14"/>
      <c r="B34" s="75"/>
      <c r="C34" s="73" t="s">
        <v>1858</v>
      </c>
      <c r="D34" s="78" t="s">
        <v>86</v>
      </c>
      <c r="E34" s="13">
        <v>44509</v>
      </c>
      <c r="F34" s="76" t="s">
        <v>554</v>
      </c>
      <c r="G34" s="13">
        <v>44510</v>
      </c>
      <c r="H34" s="77" t="s">
        <v>1768</v>
      </c>
      <c r="I34" s="16">
        <v>72</v>
      </c>
      <c r="J34" s="16">
        <v>64</v>
      </c>
      <c r="K34" s="16">
        <v>27</v>
      </c>
      <c r="L34" s="16">
        <v>6</v>
      </c>
      <c r="M34" s="81">
        <v>31.103999999999999</v>
      </c>
      <c r="N34" s="95">
        <v>31.103999999999999</v>
      </c>
      <c r="O34" s="64">
        <v>2530</v>
      </c>
      <c r="P34" s="65">
        <f>Table22457891011234567891011121314151617181920[[#This Row],[PEMBULATAN]]*O34</f>
        <v>78693.119999999995</v>
      </c>
    </row>
    <row r="35" spans="1:16" ht="26.25" customHeight="1" x14ac:dyDescent="0.2">
      <c r="A35" s="14"/>
      <c r="B35" s="75"/>
      <c r="C35" s="73" t="s">
        <v>1859</v>
      </c>
      <c r="D35" s="78" t="s">
        <v>86</v>
      </c>
      <c r="E35" s="13">
        <v>44509</v>
      </c>
      <c r="F35" s="76" t="s">
        <v>554</v>
      </c>
      <c r="G35" s="13">
        <v>44510</v>
      </c>
      <c r="H35" s="77" t="s">
        <v>1768</v>
      </c>
      <c r="I35" s="16">
        <v>92</v>
      </c>
      <c r="J35" s="16">
        <v>65</v>
      </c>
      <c r="K35" s="16">
        <v>30</v>
      </c>
      <c r="L35" s="16">
        <v>19</v>
      </c>
      <c r="M35" s="81">
        <v>44.85</v>
      </c>
      <c r="N35" s="95">
        <v>44.85</v>
      </c>
      <c r="O35" s="64">
        <v>2530</v>
      </c>
      <c r="P35" s="65">
        <f>Table22457891011234567891011121314151617181920[[#This Row],[PEMBULATAN]]*O35</f>
        <v>113470.5</v>
      </c>
    </row>
    <row r="36" spans="1:16" ht="26.25" customHeight="1" x14ac:dyDescent="0.2">
      <c r="A36" s="14"/>
      <c r="B36" s="75"/>
      <c r="C36" s="73" t="s">
        <v>1860</v>
      </c>
      <c r="D36" s="78" t="s">
        <v>86</v>
      </c>
      <c r="E36" s="13">
        <v>44509</v>
      </c>
      <c r="F36" s="76" t="s">
        <v>554</v>
      </c>
      <c r="G36" s="13">
        <v>44510</v>
      </c>
      <c r="H36" s="77" t="s">
        <v>1768</v>
      </c>
      <c r="I36" s="16">
        <v>80</v>
      </c>
      <c r="J36" s="16">
        <v>54</v>
      </c>
      <c r="K36" s="16">
        <v>31</v>
      </c>
      <c r="L36" s="16">
        <v>14</v>
      </c>
      <c r="M36" s="81">
        <v>33.479999999999997</v>
      </c>
      <c r="N36" s="95">
        <v>34</v>
      </c>
      <c r="O36" s="64">
        <v>2530</v>
      </c>
      <c r="P36" s="65">
        <f>Table22457891011234567891011121314151617181920[[#This Row],[PEMBULATAN]]*O36</f>
        <v>86020</v>
      </c>
    </row>
    <row r="37" spans="1:16" ht="26.25" customHeight="1" x14ac:dyDescent="0.2">
      <c r="A37" s="14"/>
      <c r="B37" s="75"/>
      <c r="C37" s="73" t="s">
        <v>1861</v>
      </c>
      <c r="D37" s="78" t="s">
        <v>86</v>
      </c>
      <c r="E37" s="13">
        <v>44509</v>
      </c>
      <c r="F37" s="76" t="s">
        <v>554</v>
      </c>
      <c r="G37" s="13">
        <v>44510</v>
      </c>
      <c r="H37" s="77" t="s">
        <v>1768</v>
      </c>
      <c r="I37" s="16">
        <v>98</v>
      </c>
      <c r="J37" s="16">
        <v>60</v>
      </c>
      <c r="K37" s="16">
        <v>38</v>
      </c>
      <c r="L37" s="16">
        <v>11</v>
      </c>
      <c r="M37" s="81">
        <v>55.86</v>
      </c>
      <c r="N37" s="95">
        <v>55.86</v>
      </c>
      <c r="O37" s="64">
        <v>2530</v>
      </c>
      <c r="P37" s="65">
        <f>Table22457891011234567891011121314151617181920[[#This Row],[PEMBULATAN]]*O37</f>
        <v>141325.79999999999</v>
      </c>
    </row>
    <row r="38" spans="1:16" ht="26.25" customHeight="1" x14ac:dyDescent="0.2">
      <c r="A38" s="14"/>
      <c r="B38" s="75"/>
      <c r="C38" s="73" t="s">
        <v>1862</v>
      </c>
      <c r="D38" s="78" t="s">
        <v>86</v>
      </c>
      <c r="E38" s="13">
        <v>44509</v>
      </c>
      <c r="F38" s="76" t="s">
        <v>554</v>
      </c>
      <c r="G38" s="13">
        <v>44510</v>
      </c>
      <c r="H38" s="77" t="s">
        <v>1768</v>
      </c>
      <c r="I38" s="16">
        <v>54</v>
      </c>
      <c r="J38" s="16">
        <v>37</v>
      </c>
      <c r="K38" s="16">
        <v>38</v>
      </c>
      <c r="L38" s="16">
        <v>7</v>
      </c>
      <c r="M38" s="81">
        <v>18.981000000000002</v>
      </c>
      <c r="N38" s="95">
        <v>18.981000000000002</v>
      </c>
      <c r="O38" s="64">
        <v>2530</v>
      </c>
      <c r="P38" s="65">
        <f>Table22457891011234567891011121314151617181920[[#This Row],[PEMBULATAN]]*O38</f>
        <v>48021.930000000008</v>
      </c>
    </row>
    <row r="39" spans="1:16" ht="26.25" customHeight="1" x14ac:dyDescent="0.2">
      <c r="A39" s="14"/>
      <c r="B39" s="75"/>
      <c r="C39" s="73" t="s">
        <v>1863</v>
      </c>
      <c r="D39" s="78" t="s">
        <v>86</v>
      </c>
      <c r="E39" s="13">
        <v>44509</v>
      </c>
      <c r="F39" s="76" t="s">
        <v>554</v>
      </c>
      <c r="G39" s="13">
        <v>44510</v>
      </c>
      <c r="H39" s="77" t="s">
        <v>1768</v>
      </c>
      <c r="I39" s="16">
        <v>54</v>
      </c>
      <c r="J39" s="16">
        <v>33</v>
      </c>
      <c r="K39" s="16">
        <v>18</v>
      </c>
      <c r="L39" s="16">
        <v>2</v>
      </c>
      <c r="M39" s="81">
        <v>8.0190000000000001</v>
      </c>
      <c r="N39" s="95">
        <v>8.0190000000000001</v>
      </c>
      <c r="O39" s="64">
        <v>2530</v>
      </c>
      <c r="P39" s="65">
        <f>Table22457891011234567891011121314151617181920[[#This Row],[PEMBULATAN]]*O39</f>
        <v>20288.07</v>
      </c>
    </row>
    <row r="40" spans="1:16" ht="26.25" customHeight="1" x14ac:dyDescent="0.2">
      <c r="A40" s="14"/>
      <c r="B40" s="75"/>
      <c r="C40" s="73" t="s">
        <v>1864</v>
      </c>
      <c r="D40" s="78" t="s">
        <v>86</v>
      </c>
      <c r="E40" s="13">
        <v>44509</v>
      </c>
      <c r="F40" s="76" t="s">
        <v>554</v>
      </c>
      <c r="G40" s="13">
        <v>44510</v>
      </c>
      <c r="H40" s="77" t="s">
        <v>1768</v>
      </c>
      <c r="I40" s="16">
        <v>65</v>
      </c>
      <c r="J40" s="16">
        <v>45</v>
      </c>
      <c r="K40" s="16">
        <v>15</v>
      </c>
      <c r="L40" s="16">
        <v>3</v>
      </c>
      <c r="M40" s="81">
        <v>10.96875</v>
      </c>
      <c r="N40" s="95">
        <v>10.96875</v>
      </c>
      <c r="O40" s="64">
        <v>2530</v>
      </c>
      <c r="P40" s="65">
        <f>Table22457891011234567891011121314151617181920[[#This Row],[PEMBULATAN]]*O40</f>
        <v>27750.9375</v>
      </c>
    </row>
    <row r="41" spans="1:16" ht="26.25" customHeight="1" x14ac:dyDescent="0.2">
      <c r="A41" s="14"/>
      <c r="B41" s="75"/>
      <c r="C41" s="73" t="s">
        <v>1865</v>
      </c>
      <c r="D41" s="78" t="s">
        <v>86</v>
      </c>
      <c r="E41" s="13">
        <v>44509</v>
      </c>
      <c r="F41" s="76" t="s">
        <v>554</v>
      </c>
      <c r="G41" s="13">
        <v>44510</v>
      </c>
      <c r="H41" s="77" t="s">
        <v>1768</v>
      </c>
      <c r="I41" s="16">
        <v>47</v>
      </c>
      <c r="J41" s="16">
        <v>44</v>
      </c>
      <c r="K41" s="16">
        <v>15</v>
      </c>
      <c r="L41" s="16">
        <v>4</v>
      </c>
      <c r="M41" s="81">
        <v>7.7549999999999999</v>
      </c>
      <c r="N41" s="95">
        <v>7.7549999999999999</v>
      </c>
      <c r="O41" s="64">
        <v>2530</v>
      </c>
      <c r="P41" s="65">
        <f>Table22457891011234567891011121314151617181920[[#This Row],[PEMBULATAN]]*O41</f>
        <v>19620.150000000001</v>
      </c>
    </row>
    <row r="42" spans="1:16" ht="26.25" customHeight="1" x14ac:dyDescent="0.2">
      <c r="A42" s="14"/>
      <c r="B42" s="75"/>
      <c r="C42" s="73" t="s">
        <v>1866</v>
      </c>
      <c r="D42" s="78" t="s">
        <v>86</v>
      </c>
      <c r="E42" s="13">
        <v>44509</v>
      </c>
      <c r="F42" s="76" t="s">
        <v>554</v>
      </c>
      <c r="G42" s="13">
        <v>44510</v>
      </c>
      <c r="H42" s="77" t="s">
        <v>1768</v>
      </c>
      <c r="I42" s="16">
        <v>72</v>
      </c>
      <c r="J42" s="16">
        <v>42</v>
      </c>
      <c r="K42" s="16">
        <v>28</v>
      </c>
      <c r="L42" s="16">
        <v>8</v>
      </c>
      <c r="M42" s="81">
        <v>21.167999999999999</v>
      </c>
      <c r="N42" s="95">
        <v>21.167999999999999</v>
      </c>
      <c r="O42" s="64">
        <v>2530</v>
      </c>
      <c r="P42" s="65">
        <f>Table22457891011234567891011121314151617181920[[#This Row],[PEMBULATAN]]*O42</f>
        <v>53555.040000000001</v>
      </c>
    </row>
    <row r="43" spans="1:16" ht="26.25" customHeight="1" x14ac:dyDescent="0.2">
      <c r="A43" s="14"/>
      <c r="B43" s="75"/>
      <c r="C43" s="73" t="s">
        <v>1867</v>
      </c>
      <c r="D43" s="78" t="s">
        <v>86</v>
      </c>
      <c r="E43" s="13">
        <v>44509</v>
      </c>
      <c r="F43" s="76" t="s">
        <v>554</v>
      </c>
      <c r="G43" s="13">
        <v>44510</v>
      </c>
      <c r="H43" s="77" t="s">
        <v>1768</v>
      </c>
      <c r="I43" s="16">
        <v>80</v>
      </c>
      <c r="J43" s="16">
        <v>65</v>
      </c>
      <c r="K43" s="16">
        <v>20</v>
      </c>
      <c r="L43" s="16">
        <v>10</v>
      </c>
      <c r="M43" s="81">
        <v>26</v>
      </c>
      <c r="N43" s="95">
        <v>26</v>
      </c>
      <c r="O43" s="64">
        <v>2530</v>
      </c>
      <c r="P43" s="65">
        <f>Table22457891011234567891011121314151617181920[[#This Row],[PEMBULATAN]]*O43</f>
        <v>65780</v>
      </c>
    </row>
    <row r="44" spans="1:16" ht="26.25" customHeight="1" x14ac:dyDescent="0.2">
      <c r="A44" s="14"/>
      <c r="B44" s="75"/>
      <c r="C44" s="73" t="s">
        <v>1868</v>
      </c>
      <c r="D44" s="78" t="s">
        <v>86</v>
      </c>
      <c r="E44" s="13">
        <v>44509</v>
      </c>
      <c r="F44" s="76" t="s">
        <v>554</v>
      </c>
      <c r="G44" s="13">
        <v>44510</v>
      </c>
      <c r="H44" s="77" t="s">
        <v>1768</v>
      </c>
      <c r="I44" s="16">
        <v>102</v>
      </c>
      <c r="J44" s="16">
        <v>50</v>
      </c>
      <c r="K44" s="16">
        <v>36</v>
      </c>
      <c r="L44" s="16">
        <v>17</v>
      </c>
      <c r="M44" s="81">
        <v>45.9</v>
      </c>
      <c r="N44" s="95">
        <v>45.9</v>
      </c>
      <c r="O44" s="64">
        <v>2530</v>
      </c>
      <c r="P44" s="65">
        <f>Table22457891011234567891011121314151617181920[[#This Row],[PEMBULATAN]]*O44</f>
        <v>116127</v>
      </c>
    </row>
    <row r="45" spans="1:16" ht="26.25" customHeight="1" x14ac:dyDescent="0.2">
      <c r="A45" s="14"/>
      <c r="B45" s="75"/>
      <c r="C45" s="73" t="s">
        <v>1869</v>
      </c>
      <c r="D45" s="78" t="s">
        <v>86</v>
      </c>
      <c r="E45" s="13">
        <v>44509</v>
      </c>
      <c r="F45" s="76" t="s">
        <v>554</v>
      </c>
      <c r="G45" s="13">
        <v>44510</v>
      </c>
      <c r="H45" s="77" t="s">
        <v>1768</v>
      </c>
      <c r="I45" s="16">
        <v>87</v>
      </c>
      <c r="J45" s="16">
        <v>36</v>
      </c>
      <c r="K45" s="16">
        <v>22</v>
      </c>
      <c r="L45" s="16">
        <v>4</v>
      </c>
      <c r="M45" s="81">
        <v>17.225999999999999</v>
      </c>
      <c r="N45" s="95">
        <v>17.225999999999999</v>
      </c>
      <c r="O45" s="64">
        <v>2530</v>
      </c>
      <c r="P45" s="65">
        <f>Table22457891011234567891011121314151617181920[[#This Row],[PEMBULATAN]]*O45</f>
        <v>43581.78</v>
      </c>
    </row>
    <row r="46" spans="1:16" ht="26.25" customHeight="1" x14ac:dyDescent="0.2">
      <c r="A46" s="14"/>
      <c r="B46" s="75"/>
      <c r="C46" s="73" t="s">
        <v>1870</v>
      </c>
      <c r="D46" s="78" t="s">
        <v>86</v>
      </c>
      <c r="E46" s="13">
        <v>44509</v>
      </c>
      <c r="F46" s="76" t="s">
        <v>554</v>
      </c>
      <c r="G46" s="13">
        <v>44510</v>
      </c>
      <c r="H46" s="77" t="s">
        <v>1768</v>
      </c>
      <c r="I46" s="16">
        <v>104</v>
      </c>
      <c r="J46" s="16">
        <v>65</v>
      </c>
      <c r="K46" s="16">
        <v>33</v>
      </c>
      <c r="L46" s="16">
        <v>11</v>
      </c>
      <c r="M46" s="81">
        <v>55.77</v>
      </c>
      <c r="N46" s="95">
        <v>55.77</v>
      </c>
      <c r="O46" s="64">
        <v>2530</v>
      </c>
      <c r="P46" s="65">
        <f>Table22457891011234567891011121314151617181920[[#This Row],[PEMBULATAN]]*O46</f>
        <v>141098.1</v>
      </c>
    </row>
    <row r="47" spans="1:16" ht="26.25" customHeight="1" x14ac:dyDescent="0.2">
      <c r="A47" s="14"/>
      <c r="B47" s="75"/>
      <c r="C47" s="73" t="s">
        <v>1871</v>
      </c>
      <c r="D47" s="78" t="s">
        <v>86</v>
      </c>
      <c r="E47" s="13">
        <v>44509</v>
      </c>
      <c r="F47" s="76" t="s">
        <v>554</v>
      </c>
      <c r="G47" s="13">
        <v>44510</v>
      </c>
      <c r="H47" s="77" t="s">
        <v>1768</v>
      </c>
      <c r="I47" s="16">
        <v>51</v>
      </c>
      <c r="J47" s="16">
        <v>40</v>
      </c>
      <c r="K47" s="16">
        <v>19</v>
      </c>
      <c r="L47" s="16">
        <v>4</v>
      </c>
      <c r="M47" s="81">
        <v>9.69</v>
      </c>
      <c r="N47" s="95">
        <v>9.69</v>
      </c>
      <c r="O47" s="64">
        <v>2530</v>
      </c>
      <c r="P47" s="65">
        <f>Table22457891011234567891011121314151617181920[[#This Row],[PEMBULATAN]]*O47</f>
        <v>24515.699999999997</v>
      </c>
    </row>
    <row r="48" spans="1:16" ht="26.25" customHeight="1" x14ac:dyDescent="0.2">
      <c r="A48" s="14"/>
      <c r="B48" s="75"/>
      <c r="C48" s="73" t="s">
        <v>1872</v>
      </c>
      <c r="D48" s="78" t="s">
        <v>86</v>
      </c>
      <c r="E48" s="13">
        <v>44509</v>
      </c>
      <c r="F48" s="76" t="s">
        <v>554</v>
      </c>
      <c r="G48" s="13">
        <v>44510</v>
      </c>
      <c r="H48" s="77" t="s">
        <v>1768</v>
      </c>
      <c r="I48" s="16">
        <v>74</v>
      </c>
      <c r="J48" s="16">
        <v>54</v>
      </c>
      <c r="K48" s="16">
        <v>23</v>
      </c>
      <c r="L48" s="16">
        <v>8</v>
      </c>
      <c r="M48" s="81">
        <v>22.977</v>
      </c>
      <c r="N48" s="95">
        <v>22.977</v>
      </c>
      <c r="O48" s="64">
        <v>2530</v>
      </c>
      <c r="P48" s="65">
        <f>Table22457891011234567891011121314151617181920[[#This Row],[PEMBULATAN]]*O48</f>
        <v>58131.81</v>
      </c>
    </row>
    <row r="49" spans="1:16" ht="26.25" customHeight="1" x14ac:dyDescent="0.2">
      <c r="A49" s="14"/>
      <c r="B49" s="75"/>
      <c r="C49" s="73" t="s">
        <v>1873</v>
      </c>
      <c r="D49" s="78" t="s">
        <v>86</v>
      </c>
      <c r="E49" s="13">
        <v>44509</v>
      </c>
      <c r="F49" s="76" t="s">
        <v>554</v>
      </c>
      <c r="G49" s="13">
        <v>44510</v>
      </c>
      <c r="H49" s="77" t="s">
        <v>1768</v>
      </c>
      <c r="I49" s="16">
        <v>103</v>
      </c>
      <c r="J49" s="16">
        <v>55</v>
      </c>
      <c r="K49" s="16">
        <v>36</v>
      </c>
      <c r="L49" s="16">
        <v>18</v>
      </c>
      <c r="M49" s="81">
        <v>50.984999999999999</v>
      </c>
      <c r="N49" s="95">
        <v>50.984999999999999</v>
      </c>
      <c r="O49" s="64">
        <v>2530</v>
      </c>
      <c r="P49" s="65">
        <f>Table22457891011234567891011121314151617181920[[#This Row],[PEMBULATAN]]*O49</f>
        <v>128992.05</v>
      </c>
    </row>
    <row r="50" spans="1:16" ht="26.25" customHeight="1" x14ac:dyDescent="0.2">
      <c r="A50" s="14"/>
      <c r="B50" s="75"/>
      <c r="C50" s="73" t="s">
        <v>1874</v>
      </c>
      <c r="D50" s="78" t="s">
        <v>86</v>
      </c>
      <c r="E50" s="13">
        <v>44509</v>
      </c>
      <c r="F50" s="76" t="s">
        <v>554</v>
      </c>
      <c r="G50" s="13">
        <v>44510</v>
      </c>
      <c r="H50" s="77" t="s">
        <v>1768</v>
      </c>
      <c r="I50" s="16">
        <v>40</v>
      </c>
      <c r="J50" s="16">
        <v>40</v>
      </c>
      <c r="K50" s="16">
        <v>18</v>
      </c>
      <c r="L50" s="16">
        <v>1</v>
      </c>
      <c r="M50" s="81">
        <v>7.2</v>
      </c>
      <c r="N50" s="95">
        <v>7.2</v>
      </c>
      <c r="O50" s="64">
        <v>2530</v>
      </c>
      <c r="P50" s="65">
        <f>Table22457891011234567891011121314151617181920[[#This Row],[PEMBULATAN]]*O50</f>
        <v>18216</v>
      </c>
    </row>
    <row r="51" spans="1:16" ht="26.25" customHeight="1" x14ac:dyDescent="0.2">
      <c r="A51" s="14"/>
      <c r="B51" s="75"/>
      <c r="C51" s="73" t="s">
        <v>1875</v>
      </c>
      <c r="D51" s="78" t="s">
        <v>86</v>
      </c>
      <c r="E51" s="13">
        <v>44509</v>
      </c>
      <c r="F51" s="76" t="s">
        <v>554</v>
      </c>
      <c r="G51" s="13">
        <v>44510</v>
      </c>
      <c r="H51" s="77" t="s">
        <v>1768</v>
      </c>
      <c r="I51" s="16">
        <v>61</v>
      </c>
      <c r="J51" s="16">
        <v>46</v>
      </c>
      <c r="K51" s="16">
        <v>14</v>
      </c>
      <c r="L51" s="16">
        <v>6</v>
      </c>
      <c r="M51" s="81">
        <v>9.8209999999999997</v>
      </c>
      <c r="N51" s="95">
        <v>9.8209999999999997</v>
      </c>
      <c r="O51" s="64">
        <v>2530</v>
      </c>
      <c r="P51" s="65">
        <f>Table22457891011234567891011121314151617181920[[#This Row],[PEMBULATAN]]*O51</f>
        <v>24847.13</v>
      </c>
    </row>
    <row r="52" spans="1:16" ht="26.25" customHeight="1" x14ac:dyDescent="0.2">
      <c r="A52" s="14"/>
      <c r="B52" s="75"/>
      <c r="C52" s="73" t="s">
        <v>1876</v>
      </c>
      <c r="D52" s="78" t="s">
        <v>86</v>
      </c>
      <c r="E52" s="13">
        <v>44509</v>
      </c>
      <c r="F52" s="76" t="s">
        <v>554</v>
      </c>
      <c r="G52" s="13">
        <v>44510</v>
      </c>
      <c r="H52" s="77" t="s">
        <v>1768</v>
      </c>
      <c r="I52" s="16">
        <v>103</v>
      </c>
      <c r="J52" s="16">
        <v>60</v>
      </c>
      <c r="K52" s="16">
        <v>31</v>
      </c>
      <c r="L52" s="16">
        <v>8</v>
      </c>
      <c r="M52" s="81">
        <v>47.895000000000003</v>
      </c>
      <c r="N52" s="95">
        <v>47.895000000000003</v>
      </c>
      <c r="O52" s="64">
        <v>2530</v>
      </c>
      <c r="P52" s="65">
        <f>Table22457891011234567891011121314151617181920[[#This Row],[PEMBULATAN]]*O52</f>
        <v>121174.35</v>
      </c>
    </row>
    <row r="53" spans="1:16" ht="26.25" customHeight="1" x14ac:dyDescent="0.2">
      <c r="A53" s="14"/>
      <c r="B53" s="75"/>
      <c r="C53" s="73" t="s">
        <v>1877</v>
      </c>
      <c r="D53" s="78" t="s">
        <v>86</v>
      </c>
      <c r="E53" s="13">
        <v>44509</v>
      </c>
      <c r="F53" s="76" t="s">
        <v>554</v>
      </c>
      <c r="G53" s="13">
        <v>44510</v>
      </c>
      <c r="H53" s="77" t="s">
        <v>1768</v>
      </c>
      <c r="I53" s="16">
        <v>41</v>
      </c>
      <c r="J53" s="16">
        <v>33</v>
      </c>
      <c r="K53" s="16">
        <v>12</v>
      </c>
      <c r="L53" s="16">
        <v>3</v>
      </c>
      <c r="M53" s="81">
        <v>4.0590000000000002</v>
      </c>
      <c r="N53" s="95">
        <v>4.0590000000000002</v>
      </c>
      <c r="O53" s="64">
        <v>2530</v>
      </c>
      <c r="P53" s="65">
        <f>Table22457891011234567891011121314151617181920[[#This Row],[PEMBULATAN]]*O53</f>
        <v>10269.27</v>
      </c>
    </row>
    <row r="54" spans="1:16" ht="26.25" customHeight="1" x14ac:dyDescent="0.2">
      <c r="A54" s="14"/>
      <c r="B54" s="75"/>
      <c r="C54" s="73" t="s">
        <v>1878</v>
      </c>
      <c r="D54" s="78" t="s">
        <v>86</v>
      </c>
      <c r="E54" s="13">
        <v>44509</v>
      </c>
      <c r="F54" s="76" t="s">
        <v>554</v>
      </c>
      <c r="G54" s="13">
        <v>44510</v>
      </c>
      <c r="H54" s="77" t="s">
        <v>1768</v>
      </c>
      <c r="I54" s="16">
        <v>105</v>
      </c>
      <c r="J54" s="16">
        <v>63</v>
      </c>
      <c r="K54" s="16">
        <v>34</v>
      </c>
      <c r="L54" s="16">
        <v>15</v>
      </c>
      <c r="M54" s="81">
        <v>56.227499999999999</v>
      </c>
      <c r="N54" s="95">
        <v>56.227499999999999</v>
      </c>
      <c r="O54" s="64">
        <v>2530</v>
      </c>
      <c r="P54" s="65">
        <f>Table22457891011234567891011121314151617181920[[#This Row],[PEMBULATAN]]*O54</f>
        <v>142255.57500000001</v>
      </c>
    </row>
    <row r="55" spans="1:16" ht="26.25" customHeight="1" x14ac:dyDescent="0.2">
      <c r="A55" s="14"/>
      <c r="B55" s="75"/>
      <c r="C55" s="73" t="s">
        <v>1879</v>
      </c>
      <c r="D55" s="78" t="s">
        <v>86</v>
      </c>
      <c r="E55" s="13">
        <v>44509</v>
      </c>
      <c r="F55" s="76" t="s">
        <v>554</v>
      </c>
      <c r="G55" s="13">
        <v>44510</v>
      </c>
      <c r="H55" s="77" t="s">
        <v>1768</v>
      </c>
      <c r="I55" s="16">
        <v>97</v>
      </c>
      <c r="J55" s="16">
        <v>67</v>
      </c>
      <c r="K55" s="16">
        <v>36</v>
      </c>
      <c r="L55" s="16">
        <v>16</v>
      </c>
      <c r="M55" s="81">
        <v>58.491</v>
      </c>
      <c r="N55" s="95">
        <v>59</v>
      </c>
      <c r="O55" s="64">
        <v>2530</v>
      </c>
      <c r="P55" s="65">
        <f>Table22457891011234567891011121314151617181920[[#This Row],[PEMBULATAN]]*O55</f>
        <v>149270</v>
      </c>
    </row>
    <row r="56" spans="1:16" ht="26.25" customHeight="1" x14ac:dyDescent="0.2">
      <c r="A56" s="14"/>
      <c r="B56" s="75"/>
      <c r="C56" s="73" t="s">
        <v>1880</v>
      </c>
      <c r="D56" s="78" t="s">
        <v>86</v>
      </c>
      <c r="E56" s="13">
        <v>44509</v>
      </c>
      <c r="F56" s="76" t="s">
        <v>554</v>
      </c>
      <c r="G56" s="13">
        <v>44510</v>
      </c>
      <c r="H56" s="77" t="s">
        <v>1768</v>
      </c>
      <c r="I56" s="16">
        <v>58</v>
      </c>
      <c r="J56" s="16">
        <v>45</v>
      </c>
      <c r="K56" s="16">
        <v>17</v>
      </c>
      <c r="L56" s="16">
        <v>6</v>
      </c>
      <c r="M56" s="81">
        <v>11.092499999999999</v>
      </c>
      <c r="N56" s="95">
        <v>11.092499999999999</v>
      </c>
      <c r="O56" s="64">
        <v>2530</v>
      </c>
      <c r="P56" s="65">
        <f>Table22457891011234567891011121314151617181920[[#This Row],[PEMBULATAN]]*O56</f>
        <v>28064.024999999998</v>
      </c>
    </row>
    <row r="57" spans="1:16" ht="26.25" customHeight="1" x14ac:dyDescent="0.2">
      <c r="A57" s="14"/>
      <c r="B57" s="75"/>
      <c r="C57" s="73" t="s">
        <v>1881</v>
      </c>
      <c r="D57" s="78" t="s">
        <v>86</v>
      </c>
      <c r="E57" s="13">
        <v>44509</v>
      </c>
      <c r="F57" s="76" t="s">
        <v>554</v>
      </c>
      <c r="G57" s="13">
        <v>44510</v>
      </c>
      <c r="H57" s="77" t="s">
        <v>1768</v>
      </c>
      <c r="I57" s="16">
        <v>77</v>
      </c>
      <c r="J57" s="16">
        <v>50</v>
      </c>
      <c r="K57" s="16">
        <v>41</v>
      </c>
      <c r="L57" s="16">
        <v>8</v>
      </c>
      <c r="M57" s="81">
        <v>39.462499999999999</v>
      </c>
      <c r="N57" s="95">
        <v>40</v>
      </c>
      <c r="O57" s="64">
        <v>2530</v>
      </c>
      <c r="P57" s="65">
        <f>Table22457891011234567891011121314151617181920[[#This Row],[PEMBULATAN]]*O57</f>
        <v>101200</v>
      </c>
    </row>
    <row r="58" spans="1:16" ht="26.25" customHeight="1" x14ac:dyDescent="0.2">
      <c r="A58" s="14"/>
      <c r="B58" s="75"/>
      <c r="C58" s="73" t="s">
        <v>1882</v>
      </c>
      <c r="D58" s="78" t="s">
        <v>86</v>
      </c>
      <c r="E58" s="13">
        <v>44509</v>
      </c>
      <c r="F58" s="76" t="s">
        <v>554</v>
      </c>
      <c r="G58" s="13">
        <v>44510</v>
      </c>
      <c r="H58" s="77" t="s">
        <v>1768</v>
      </c>
      <c r="I58" s="16">
        <v>91</v>
      </c>
      <c r="J58" s="16">
        <v>56</v>
      </c>
      <c r="K58" s="16">
        <v>32</v>
      </c>
      <c r="L58" s="16">
        <v>16</v>
      </c>
      <c r="M58" s="81">
        <v>40.768000000000001</v>
      </c>
      <c r="N58" s="95">
        <v>40.768000000000001</v>
      </c>
      <c r="O58" s="64">
        <v>2530</v>
      </c>
      <c r="P58" s="65">
        <f>Table22457891011234567891011121314151617181920[[#This Row],[PEMBULATAN]]*O58</f>
        <v>103143.04000000001</v>
      </c>
    </row>
    <row r="59" spans="1:16" ht="26.25" customHeight="1" x14ac:dyDescent="0.2">
      <c r="A59" s="14"/>
      <c r="B59" s="75"/>
      <c r="C59" s="73" t="s">
        <v>1883</v>
      </c>
      <c r="D59" s="78" t="s">
        <v>86</v>
      </c>
      <c r="E59" s="13">
        <v>44509</v>
      </c>
      <c r="F59" s="76" t="s">
        <v>554</v>
      </c>
      <c r="G59" s="13">
        <v>44510</v>
      </c>
      <c r="H59" s="77" t="s">
        <v>1768</v>
      </c>
      <c r="I59" s="16">
        <v>86</v>
      </c>
      <c r="J59" s="16">
        <v>63</v>
      </c>
      <c r="K59" s="16">
        <v>34</v>
      </c>
      <c r="L59" s="16">
        <v>14</v>
      </c>
      <c r="M59" s="81">
        <v>46.052999999999997</v>
      </c>
      <c r="N59" s="95">
        <v>46.052999999999997</v>
      </c>
      <c r="O59" s="64">
        <v>2530</v>
      </c>
      <c r="P59" s="65">
        <f>Table22457891011234567891011121314151617181920[[#This Row],[PEMBULATAN]]*O59</f>
        <v>116514.09</v>
      </c>
    </row>
    <row r="60" spans="1:16" ht="26.25" customHeight="1" x14ac:dyDescent="0.2">
      <c r="A60" s="14"/>
      <c r="B60" s="75"/>
      <c r="C60" s="73" t="s">
        <v>1884</v>
      </c>
      <c r="D60" s="78" t="s">
        <v>86</v>
      </c>
      <c r="E60" s="13">
        <v>44509</v>
      </c>
      <c r="F60" s="76" t="s">
        <v>554</v>
      </c>
      <c r="G60" s="13">
        <v>44510</v>
      </c>
      <c r="H60" s="77" t="s">
        <v>1768</v>
      </c>
      <c r="I60" s="16">
        <v>57</v>
      </c>
      <c r="J60" s="16">
        <v>57</v>
      </c>
      <c r="K60" s="16">
        <v>30</v>
      </c>
      <c r="L60" s="16">
        <v>6</v>
      </c>
      <c r="M60" s="81">
        <v>24.3675</v>
      </c>
      <c r="N60" s="95">
        <v>25</v>
      </c>
      <c r="O60" s="64">
        <v>2530</v>
      </c>
      <c r="P60" s="65">
        <f>Table22457891011234567891011121314151617181920[[#This Row],[PEMBULATAN]]*O60</f>
        <v>63250</v>
      </c>
    </row>
    <row r="61" spans="1:16" ht="26.25" customHeight="1" x14ac:dyDescent="0.2">
      <c r="A61" s="14"/>
      <c r="B61" s="75"/>
      <c r="C61" s="73" t="s">
        <v>1885</v>
      </c>
      <c r="D61" s="78" t="s">
        <v>86</v>
      </c>
      <c r="E61" s="13">
        <v>44509</v>
      </c>
      <c r="F61" s="76" t="s">
        <v>554</v>
      </c>
      <c r="G61" s="13">
        <v>44510</v>
      </c>
      <c r="H61" s="77" t="s">
        <v>1768</v>
      </c>
      <c r="I61" s="16">
        <v>76</v>
      </c>
      <c r="J61" s="16">
        <v>63</v>
      </c>
      <c r="K61" s="16">
        <v>27</v>
      </c>
      <c r="L61" s="16">
        <v>19</v>
      </c>
      <c r="M61" s="81">
        <v>32.319000000000003</v>
      </c>
      <c r="N61" s="95">
        <v>33</v>
      </c>
      <c r="O61" s="64">
        <v>2530</v>
      </c>
      <c r="P61" s="65">
        <f>Table22457891011234567891011121314151617181920[[#This Row],[PEMBULATAN]]*O61</f>
        <v>83490</v>
      </c>
    </row>
    <row r="62" spans="1:16" ht="26.25" customHeight="1" x14ac:dyDescent="0.2">
      <c r="A62" s="14"/>
      <c r="B62" s="75"/>
      <c r="C62" s="73" t="s">
        <v>1886</v>
      </c>
      <c r="D62" s="78" t="s">
        <v>86</v>
      </c>
      <c r="E62" s="13">
        <v>44509</v>
      </c>
      <c r="F62" s="76" t="s">
        <v>554</v>
      </c>
      <c r="G62" s="13">
        <v>44510</v>
      </c>
      <c r="H62" s="77" t="s">
        <v>1768</v>
      </c>
      <c r="I62" s="16">
        <v>90</v>
      </c>
      <c r="J62" s="16">
        <v>60</v>
      </c>
      <c r="K62" s="16">
        <v>36</v>
      </c>
      <c r="L62" s="16">
        <v>9</v>
      </c>
      <c r="M62" s="81">
        <v>48.6</v>
      </c>
      <c r="N62" s="95">
        <v>48.6</v>
      </c>
      <c r="O62" s="64">
        <v>2530</v>
      </c>
      <c r="P62" s="65">
        <f>Table22457891011234567891011121314151617181920[[#This Row],[PEMBULATAN]]*O62</f>
        <v>122958</v>
      </c>
    </row>
    <row r="63" spans="1:16" ht="26.25" customHeight="1" x14ac:dyDescent="0.2">
      <c r="A63" s="14"/>
      <c r="B63" s="75"/>
      <c r="C63" s="73" t="s">
        <v>1887</v>
      </c>
      <c r="D63" s="78" t="s">
        <v>86</v>
      </c>
      <c r="E63" s="13">
        <v>44509</v>
      </c>
      <c r="F63" s="76" t="s">
        <v>554</v>
      </c>
      <c r="G63" s="13">
        <v>44510</v>
      </c>
      <c r="H63" s="77" t="s">
        <v>1768</v>
      </c>
      <c r="I63" s="16">
        <v>95</v>
      </c>
      <c r="J63" s="16">
        <v>60</v>
      </c>
      <c r="K63" s="16">
        <v>30</v>
      </c>
      <c r="L63" s="16">
        <v>15</v>
      </c>
      <c r="M63" s="81">
        <v>42.75</v>
      </c>
      <c r="N63" s="95">
        <v>42.75</v>
      </c>
      <c r="O63" s="64">
        <v>2530</v>
      </c>
      <c r="P63" s="65">
        <f>Table22457891011234567891011121314151617181920[[#This Row],[PEMBULATAN]]*O63</f>
        <v>108157.5</v>
      </c>
    </row>
    <row r="64" spans="1:16" ht="26.25" customHeight="1" x14ac:dyDescent="0.2">
      <c r="A64" s="14"/>
      <c r="B64" s="75"/>
      <c r="C64" s="73" t="s">
        <v>1888</v>
      </c>
      <c r="D64" s="78" t="s">
        <v>86</v>
      </c>
      <c r="E64" s="13">
        <v>44509</v>
      </c>
      <c r="F64" s="76" t="s">
        <v>554</v>
      </c>
      <c r="G64" s="13">
        <v>44510</v>
      </c>
      <c r="H64" s="77" t="s">
        <v>1768</v>
      </c>
      <c r="I64" s="16">
        <v>94</v>
      </c>
      <c r="J64" s="16">
        <v>48</v>
      </c>
      <c r="K64" s="16">
        <v>30</v>
      </c>
      <c r="L64" s="16">
        <v>10</v>
      </c>
      <c r="M64" s="81">
        <v>33.840000000000003</v>
      </c>
      <c r="N64" s="95">
        <v>33.840000000000003</v>
      </c>
      <c r="O64" s="64">
        <v>2530</v>
      </c>
      <c r="P64" s="65">
        <f>Table22457891011234567891011121314151617181920[[#This Row],[PEMBULATAN]]*O64</f>
        <v>85615.200000000012</v>
      </c>
    </row>
    <row r="65" spans="1:16" ht="26.25" customHeight="1" x14ac:dyDescent="0.2">
      <c r="A65" s="14"/>
      <c r="B65" s="75"/>
      <c r="C65" s="73" t="s">
        <v>1889</v>
      </c>
      <c r="D65" s="78" t="s">
        <v>86</v>
      </c>
      <c r="E65" s="13">
        <v>44509</v>
      </c>
      <c r="F65" s="76" t="s">
        <v>554</v>
      </c>
      <c r="G65" s="13">
        <v>44510</v>
      </c>
      <c r="H65" s="77" t="s">
        <v>1768</v>
      </c>
      <c r="I65" s="16">
        <v>70</v>
      </c>
      <c r="J65" s="16">
        <v>60</v>
      </c>
      <c r="K65" s="16">
        <v>18</v>
      </c>
      <c r="L65" s="16">
        <v>5</v>
      </c>
      <c r="M65" s="81">
        <v>18.899999999999999</v>
      </c>
      <c r="N65" s="95">
        <v>18.899999999999999</v>
      </c>
      <c r="O65" s="64">
        <v>2530</v>
      </c>
      <c r="P65" s="65">
        <f>Table22457891011234567891011121314151617181920[[#This Row],[PEMBULATAN]]*O65</f>
        <v>47817</v>
      </c>
    </row>
    <row r="66" spans="1:16" ht="26.25" customHeight="1" x14ac:dyDescent="0.2">
      <c r="A66" s="14"/>
      <c r="B66" s="75"/>
      <c r="C66" s="73" t="s">
        <v>1890</v>
      </c>
      <c r="D66" s="78" t="s">
        <v>86</v>
      </c>
      <c r="E66" s="13">
        <v>44509</v>
      </c>
      <c r="F66" s="76" t="s">
        <v>554</v>
      </c>
      <c r="G66" s="13">
        <v>44510</v>
      </c>
      <c r="H66" s="77" t="s">
        <v>1768</v>
      </c>
      <c r="I66" s="16">
        <v>76</v>
      </c>
      <c r="J66" s="16">
        <v>70</v>
      </c>
      <c r="K66" s="16">
        <v>27</v>
      </c>
      <c r="L66" s="16">
        <v>8</v>
      </c>
      <c r="M66" s="81">
        <v>35.909999999999997</v>
      </c>
      <c r="N66" s="95">
        <v>35.909999999999997</v>
      </c>
      <c r="O66" s="64">
        <v>2530</v>
      </c>
      <c r="P66" s="65">
        <f>Table22457891011234567891011121314151617181920[[#This Row],[PEMBULATAN]]*O66</f>
        <v>90852.299999999988</v>
      </c>
    </row>
    <row r="67" spans="1:16" ht="26.25" customHeight="1" x14ac:dyDescent="0.2">
      <c r="A67" s="14"/>
      <c r="B67" s="75"/>
      <c r="C67" s="73" t="s">
        <v>1891</v>
      </c>
      <c r="D67" s="78" t="s">
        <v>86</v>
      </c>
      <c r="E67" s="13">
        <v>44509</v>
      </c>
      <c r="F67" s="76" t="s">
        <v>554</v>
      </c>
      <c r="G67" s="13">
        <v>44510</v>
      </c>
      <c r="H67" s="77" t="s">
        <v>1768</v>
      </c>
      <c r="I67" s="16">
        <v>93</v>
      </c>
      <c r="J67" s="16">
        <v>64</v>
      </c>
      <c r="K67" s="16">
        <v>23</v>
      </c>
      <c r="L67" s="16">
        <v>8</v>
      </c>
      <c r="M67" s="81">
        <v>34.223999999999997</v>
      </c>
      <c r="N67" s="95">
        <v>34.223999999999997</v>
      </c>
      <c r="O67" s="64">
        <v>2530</v>
      </c>
      <c r="P67" s="65">
        <f>Table22457891011234567891011121314151617181920[[#This Row],[PEMBULATAN]]*O67</f>
        <v>86586.719999999987</v>
      </c>
    </row>
    <row r="68" spans="1:16" ht="26.25" customHeight="1" x14ac:dyDescent="0.2">
      <c r="A68" s="14"/>
      <c r="B68" s="75"/>
      <c r="C68" s="73" t="s">
        <v>1892</v>
      </c>
      <c r="D68" s="78" t="s">
        <v>86</v>
      </c>
      <c r="E68" s="13">
        <v>44509</v>
      </c>
      <c r="F68" s="76" t="s">
        <v>554</v>
      </c>
      <c r="G68" s="13">
        <v>44510</v>
      </c>
      <c r="H68" s="77" t="s">
        <v>1768</v>
      </c>
      <c r="I68" s="16">
        <v>58</v>
      </c>
      <c r="J68" s="16">
        <v>46</v>
      </c>
      <c r="K68" s="16">
        <v>15</v>
      </c>
      <c r="L68" s="16">
        <v>3</v>
      </c>
      <c r="M68" s="81">
        <v>10.005000000000001</v>
      </c>
      <c r="N68" s="95">
        <v>10.005000000000001</v>
      </c>
      <c r="O68" s="64">
        <v>2530</v>
      </c>
      <c r="P68" s="65">
        <f>Table22457891011234567891011121314151617181920[[#This Row],[PEMBULATAN]]*O68</f>
        <v>25312.65</v>
      </c>
    </row>
    <row r="69" spans="1:16" ht="26.25" customHeight="1" x14ac:dyDescent="0.2">
      <c r="A69" s="14"/>
      <c r="B69" s="75"/>
      <c r="C69" s="73" t="s">
        <v>1893</v>
      </c>
      <c r="D69" s="78" t="s">
        <v>86</v>
      </c>
      <c r="E69" s="13">
        <v>44509</v>
      </c>
      <c r="F69" s="76" t="s">
        <v>554</v>
      </c>
      <c r="G69" s="13">
        <v>44510</v>
      </c>
      <c r="H69" s="77" t="s">
        <v>1768</v>
      </c>
      <c r="I69" s="16">
        <v>84</v>
      </c>
      <c r="J69" s="16">
        <v>50</v>
      </c>
      <c r="K69" s="16">
        <v>34</v>
      </c>
      <c r="L69" s="16">
        <v>15</v>
      </c>
      <c r="M69" s="81">
        <v>35.700000000000003</v>
      </c>
      <c r="N69" s="95">
        <v>35.700000000000003</v>
      </c>
      <c r="O69" s="64">
        <v>2530</v>
      </c>
      <c r="P69" s="65">
        <f>Table22457891011234567891011121314151617181920[[#This Row],[PEMBULATAN]]*O69</f>
        <v>90321</v>
      </c>
    </row>
    <row r="70" spans="1:16" ht="26.25" customHeight="1" x14ac:dyDescent="0.2">
      <c r="A70" s="14"/>
      <c r="B70" s="75"/>
      <c r="C70" s="73" t="s">
        <v>1894</v>
      </c>
      <c r="D70" s="78" t="s">
        <v>86</v>
      </c>
      <c r="E70" s="13">
        <v>44509</v>
      </c>
      <c r="F70" s="76" t="s">
        <v>554</v>
      </c>
      <c r="G70" s="13">
        <v>44510</v>
      </c>
      <c r="H70" s="77" t="s">
        <v>1768</v>
      </c>
      <c r="I70" s="16">
        <v>75</v>
      </c>
      <c r="J70" s="16">
        <v>60</v>
      </c>
      <c r="K70" s="16">
        <v>33</v>
      </c>
      <c r="L70" s="16">
        <v>14</v>
      </c>
      <c r="M70" s="81">
        <v>37.125</v>
      </c>
      <c r="N70" s="95">
        <v>37.125</v>
      </c>
      <c r="O70" s="64">
        <v>2530</v>
      </c>
      <c r="P70" s="65">
        <f>Table22457891011234567891011121314151617181920[[#This Row],[PEMBULATAN]]*O70</f>
        <v>93926.25</v>
      </c>
    </row>
    <row r="71" spans="1:16" ht="26.25" customHeight="1" x14ac:dyDescent="0.2">
      <c r="A71" s="14"/>
      <c r="B71" s="75"/>
      <c r="C71" s="73" t="s">
        <v>1895</v>
      </c>
      <c r="D71" s="78" t="s">
        <v>86</v>
      </c>
      <c r="E71" s="13">
        <v>44509</v>
      </c>
      <c r="F71" s="76" t="s">
        <v>554</v>
      </c>
      <c r="G71" s="13">
        <v>44510</v>
      </c>
      <c r="H71" s="77" t="s">
        <v>1768</v>
      </c>
      <c r="I71" s="16">
        <v>54</v>
      </c>
      <c r="J71" s="16">
        <v>46</v>
      </c>
      <c r="K71" s="16">
        <v>12</v>
      </c>
      <c r="L71" s="16">
        <v>3</v>
      </c>
      <c r="M71" s="81">
        <v>7.452</v>
      </c>
      <c r="N71" s="95">
        <v>8</v>
      </c>
      <c r="O71" s="64">
        <v>2530</v>
      </c>
      <c r="P71" s="65">
        <f>Table22457891011234567891011121314151617181920[[#This Row],[PEMBULATAN]]*O71</f>
        <v>20240</v>
      </c>
    </row>
    <row r="72" spans="1:16" ht="26.25" customHeight="1" x14ac:dyDescent="0.2">
      <c r="A72" s="14"/>
      <c r="B72" s="75"/>
      <c r="C72" s="73" t="s">
        <v>1896</v>
      </c>
      <c r="D72" s="78" t="s">
        <v>86</v>
      </c>
      <c r="E72" s="13">
        <v>44509</v>
      </c>
      <c r="F72" s="76" t="s">
        <v>554</v>
      </c>
      <c r="G72" s="13">
        <v>44510</v>
      </c>
      <c r="H72" s="77" t="s">
        <v>1768</v>
      </c>
      <c r="I72" s="16">
        <v>63</v>
      </c>
      <c r="J72" s="16">
        <v>68</v>
      </c>
      <c r="K72" s="16">
        <v>30</v>
      </c>
      <c r="L72" s="16">
        <v>8</v>
      </c>
      <c r="M72" s="81">
        <v>32.130000000000003</v>
      </c>
      <c r="N72" s="95">
        <v>32.130000000000003</v>
      </c>
      <c r="O72" s="64">
        <v>2530</v>
      </c>
      <c r="P72" s="65">
        <f>Table22457891011234567891011121314151617181920[[#This Row],[PEMBULATAN]]*O72</f>
        <v>81288.900000000009</v>
      </c>
    </row>
    <row r="73" spans="1:16" ht="26.25" customHeight="1" x14ac:dyDescent="0.2">
      <c r="A73" s="14"/>
      <c r="B73" s="75"/>
      <c r="C73" s="73" t="s">
        <v>1897</v>
      </c>
      <c r="D73" s="78" t="s">
        <v>86</v>
      </c>
      <c r="E73" s="13">
        <v>44509</v>
      </c>
      <c r="F73" s="76" t="s">
        <v>554</v>
      </c>
      <c r="G73" s="13">
        <v>44510</v>
      </c>
      <c r="H73" s="77" t="s">
        <v>1768</v>
      </c>
      <c r="I73" s="16">
        <v>75</v>
      </c>
      <c r="J73" s="16">
        <v>63</v>
      </c>
      <c r="K73" s="16">
        <v>32</v>
      </c>
      <c r="L73" s="16">
        <v>11</v>
      </c>
      <c r="M73" s="81">
        <v>37.799999999999997</v>
      </c>
      <c r="N73" s="95">
        <v>37.799999999999997</v>
      </c>
      <c r="O73" s="64">
        <v>2530</v>
      </c>
      <c r="P73" s="65">
        <f>Table22457891011234567891011121314151617181920[[#This Row],[PEMBULATAN]]*O73</f>
        <v>95634</v>
      </c>
    </row>
    <row r="74" spans="1:16" ht="26.25" customHeight="1" x14ac:dyDescent="0.2">
      <c r="A74" s="14"/>
      <c r="B74" s="75"/>
      <c r="C74" s="73" t="s">
        <v>1898</v>
      </c>
      <c r="D74" s="78" t="s">
        <v>86</v>
      </c>
      <c r="E74" s="13">
        <v>44509</v>
      </c>
      <c r="F74" s="76" t="s">
        <v>554</v>
      </c>
      <c r="G74" s="13">
        <v>44510</v>
      </c>
      <c r="H74" s="77" t="s">
        <v>1768</v>
      </c>
      <c r="I74" s="16">
        <v>84</v>
      </c>
      <c r="J74" s="16">
        <v>60</v>
      </c>
      <c r="K74" s="16">
        <v>30</v>
      </c>
      <c r="L74" s="16">
        <v>7</v>
      </c>
      <c r="M74" s="81">
        <v>37.799999999999997</v>
      </c>
      <c r="N74" s="95">
        <v>37.799999999999997</v>
      </c>
      <c r="O74" s="64">
        <v>2530</v>
      </c>
      <c r="P74" s="65">
        <f>Table22457891011234567891011121314151617181920[[#This Row],[PEMBULATAN]]*O74</f>
        <v>95634</v>
      </c>
    </row>
    <row r="75" spans="1:16" ht="26.25" customHeight="1" x14ac:dyDescent="0.2">
      <c r="A75" s="14"/>
      <c r="B75" s="75"/>
      <c r="C75" s="73" t="s">
        <v>1899</v>
      </c>
      <c r="D75" s="78" t="s">
        <v>86</v>
      </c>
      <c r="E75" s="13">
        <v>44509</v>
      </c>
      <c r="F75" s="76" t="s">
        <v>554</v>
      </c>
      <c r="G75" s="13">
        <v>44510</v>
      </c>
      <c r="H75" s="77" t="s">
        <v>1768</v>
      </c>
      <c r="I75" s="16">
        <v>74</v>
      </c>
      <c r="J75" s="16">
        <v>54</v>
      </c>
      <c r="K75" s="16">
        <v>14</v>
      </c>
      <c r="L75" s="16">
        <v>3</v>
      </c>
      <c r="M75" s="81">
        <v>13.986000000000001</v>
      </c>
      <c r="N75" s="95">
        <v>13.986000000000001</v>
      </c>
      <c r="O75" s="64">
        <v>2530</v>
      </c>
      <c r="P75" s="65">
        <f>Table22457891011234567891011121314151617181920[[#This Row],[PEMBULATAN]]*O75</f>
        <v>35384.58</v>
      </c>
    </row>
    <row r="76" spans="1:16" ht="26.25" customHeight="1" x14ac:dyDescent="0.2">
      <c r="A76" s="14"/>
      <c r="B76" s="75"/>
      <c r="C76" s="73" t="s">
        <v>1900</v>
      </c>
      <c r="D76" s="78" t="s">
        <v>86</v>
      </c>
      <c r="E76" s="13">
        <v>44509</v>
      </c>
      <c r="F76" s="76" t="s">
        <v>554</v>
      </c>
      <c r="G76" s="13">
        <v>44510</v>
      </c>
      <c r="H76" s="77" t="s">
        <v>1768</v>
      </c>
      <c r="I76" s="16">
        <v>60</v>
      </c>
      <c r="J76" s="16">
        <v>50</v>
      </c>
      <c r="K76" s="16">
        <v>18</v>
      </c>
      <c r="L76" s="16">
        <v>4</v>
      </c>
      <c r="M76" s="81">
        <v>13.5</v>
      </c>
      <c r="N76" s="95">
        <v>13.5</v>
      </c>
      <c r="O76" s="64">
        <v>2530</v>
      </c>
      <c r="P76" s="65">
        <f>Table22457891011234567891011121314151617181920[[#This Row],[PEMBULATAN]]*O76</f>
        <v>34155</v>
      </c>
    </row>
    <row r="77" spans="1:16" ht="26.25" customHeight="1" x14ac:dyDescent="0.2">
      <c r="A77" s="14"/>
      <c r="B77" s="75"/>
      <c r="C77" s="73" t="s">
        <v>1901</v>
      </c>
      <c r="D77" s="78" t="s">
        <v>86</v>
      </c>
      <c r="E77" s="13">
        <v>44509</v>
      </c>
      <c r="F77" s="76" t="s">
        <v>554</v>
      </c>
      <c r="G77" s="13">
        <v>44510</v>
      </c>
      <c r="H77" s="77" t="s">
        <v>1768</v>
      </c>
      <c r="I77" s="16">
        <v>95</v>
      </c>
      <c r="J77" s="16">
        <v>50</v>
      </c>
      <c r="K77" s="16">
        <v>44</v>
      </c>
      <c r="L77" s="16">
        <v>18</v>
      </c>
      <c r="M77" s="81">
        <v>52.25</v>
      </c>
      <c r="N77" s="95">
        <v>52.25</v>
      </c>
      <c r="O77" s="64">
        <v>2530</v>
      </c>
      <c r="P77" s="65">
        <f>Table22457891011234567891011121314151617181920[[#This Row],[PEMBULATAN]]*O77</f>
        <v>132192.5</v>
      </c>
    </row>
    <row r="78" spans="1:16" ht="26.25" customHeight="1" x14ac:dyDescent="0.2">
      <c r="A78" s="14"/>
      <c r="B78" s="75"/>
      <c r="C78" s="73" t="s">
        <v>1902</v>
      </c>
      <c r="D78" s="78" t="s">
        <v>86</v>
      </c>
      <c r="E78" s="13">
        <v>44509</v>
      </c>
      <c r="F78" s="76" t="s">
        <v>554</v>
      </c>
      <c r="G78" s="13">
        <v>44510</v>
      </c>
      <c r="H78" s="77" t="s">
        <v>1768</v>
      </c>
      <c r="I78" s="16">
        <v>86</v>
      </c>
      <c r="J78" s="16">
        <v>65</v>
      </c>
      <c r="K78" s="16">
        <v>25</v>
      </c>
      <c r="L78" s="16">
        <v>13</v>
      </c>
      <c r="M78" s="81">
        <v>34.9375</v>
      </c>
      <c r="N78" s="95">
        <v>34.9375</v>
      </c>
      <c r="O78" s="64">
        <v>2530</v>
      </c>
      <c r="P78" s="65">
        <f>Table22457891011234567891011121314151617181920[[#This Row],[PEMBULATAN]]*O78</f>
        <v>88391.875</v>
      </c>
    </row>
    <row r="79" spans="1:16" ht="26.25" customHeight="1" x14ac:dyDescent="0.2">
      <c r="A79" s="14"/>
      <c r="B79" s="75"/>
      <c r="C79" s="73" t="s">
        <v>1903</v>
      </c>
      <c r="D79" s="78" t="s">
        <v>86</v>
      </c>
      <c r="E79" s="13">
        <v>44509</v>
      </c>
      <c r="F79" s="76" t="s">
        <v>554</v>
      </c>
      <c r="G79" s="13">
        <v>44510</v>
      </c>
      <c r="H79" s="77" t="s">
        <v>1768</v>
      </c>
      <c r="I79" s="16">
        <v>74</v>
      </c>
      <c r="J79" s="16">
        <v>64</v>
      </c>
      <c r="K79" s="16">
        <v>28</v>
      </c>
      <c r="L79" s="16">
        <v>7</v>
      </c>
      <c r="M79" s="81">
        <v>33.152000000000001</v>
      </c>
      <c r="N79" s="95">
        <v>33.152000000000001</v>
      </c>
      <c r="O79" s="64">
        <v>2530</v>
      </c>
      <c r="P79" s="65">
        <f>Table22457891011234567891011121314151617181920[[#This Row],[PEMBULATAN]]*O79</f>
        <v>83874.559999999998</v>
      </c>
    </row>
    <row r="80" spans="1:16" ht="26.25" customHeight="1" x14ac:dyDescent="0.2">
      <c r="A80" s="14"/>
      <c r="B80" s="75"/>
      <c r="C80" s="73" t="s">
        <v>1904</v>
      </c>
      <c r="D80" s="78" t="s">
        <v>86</v>
      </c>
      <c r="E80" s="13">
        <v>44509</v>
      </c>
      <c r="F80" s="76" t="s">
        <v>554</v>
      </c>
      <c r="G80" s="13">
        <v>44510</v>
      </c>
      <c r="H80" s="77" t="s">
        <v>1768</v>
      </c>
      <c r="I80" s="16">
        <v>83</v>
      </c>
      <c r="J80" s="16">
        <v>60</v>
      </c>
      <c r="K80" s="16">
        <v>25</v>
      </c>
      <c r="L80" s="16">
        <v>8</v>
      </c>
      <c r="M80" s="81">
        <v>31.125</v>
      </c>
      <c r="N80" s="95">
        <v>31.125</v>
      </c>
      <c r="O80" s="64">
        <v>2530</v>
      </c>
      <c r="P80" s="65">
        <f>Table22457891011234567891011121314151617181920[[#This Row],[PEMBULATAN]]*O80</f>
        <v>78746.25</v>
      </c>
    </row>
    <row r="81" spans="1:16" ht="26.25" customHeight="1" x14ac:dyDescent="0.2">
      <c r="A81" s="14"/>
      <c r="B81" s="75"/>
      <c r="C81" s="73" t="s">
        <v>1905</v>
      </c>
      <c r="D81" s="78" t="s">
        <v>86</v>
      </c>
      <c r="E81" s="13">
        <v>44509</v>
      </c>
      <c r="F81" s="76" t="s">
        <v>554</v>
      </c>
      <c r="G81" s="13">
        <v>44510</v>
      </c>
      <c r="H81" s="77" t="s">
        <v>1768</v>
      </c>
      <c r="I81" s="16">
        <v>75</v>
      </c>
      <c r="J81" s="16">
        <v>54</v>
      </c>
      <c r="K81" s="16">
        <v>18</v>
      </c>
      <c r="L81" s="16">
        <v>6</v>
      </c>
      <c r="M81" s="81">
        <v>18.225000000000001</v>
      </c>
      <c r="N81" s="95">
        <v>18.225000000000001</v>
      </c>
      <c r="O81" s="64">
        <v>2530</v>
      </c>
      <c r="P81" s="65">
        <f>Table22457891011234567891011121314151617181920[[#This Row],[PEMBULATAN]]*O81</f>
        <v>46109.25</v>
      </c>
    </row>
    <row r="82" spans="1:16" ht="26.25" customHeight="1" x14ac:dyDescent="0.2">
      <c r="A82" s="14"/>
      <c r="B82" s="75"/>
      <c r="C82" s="73" t="s">
        <v>1906</v>
      </c>
      <c r="D82" s="78" t="s">
        <v>86</v>
      </c>
      <c r="E82" s="13">
        <v>44509</v>
      </c>
      <c r="F82" s="76" t="s">
        <v>554</v>
      </c>
      <c r="G82" s="13">
        <v>44510</v>
      </c>
      <c r="H82" s="77" t="s">
        <v>1768</v>
      </c>
      <c r="I82" s="16">
        <v>36</v>
      </c>
      <c r="J82" s="16">
        <v>31</v>
      </c>
      <c r="K82" s="16">
        <v>30</v>
      </c>
      <c r="L82" s="16">
        <v>4</v>
      </c>
      <c r="M82" s="81">
        <v>8.3699999999999992</v>
      </c>
      <c r="N82" s="95">
        <v>9</v>
      </c>
      <c r="O82" s="64">
        <v>2530</v>
      </c>
      <c r="P82" s="65">
        <f>Table22457891011234567891011121314151617181920[[#This Row],[PEMBULATAN]]*O82</f>
        <v>22770</v>
      </c>
    </row>
    <row r="83" spans="1:16" ht="26.25" customHeight="1" x14ac:dyDescent="0.2">
      <c r="A83" s="14"/>
      <c r="B83" s="75"/>
      <c r="C83" s="73" t="s">
        <v>1907</v>
      </c>
      <c r="D83" s="78" t="s">
        <v>86</v>
      </c>
      <c r="E83" s="13">
        <v>44509</v>
      </c>
      <c r="F83" s="76" t="s">
        <v>554</v>
      </c>
      <c r="G83" s="13">
        <v>44510</v>
      </c>
      <c r="H83" s="77" t="s">
        <v>1768</v>
      </c>
      <c r="I83" s="16">
        <v>41</v>
      </c>
      <c r="J83" s="16">
        <v>31</v>
      </c>
      <c r="K83" s="16">
        <v>21</v>
      </c>
      <c r="L83" s="16">
        <v>4</v>
      </c>
      <c r="M83" s="81">
        <v>6.6727499999999997</v>
      </c>
      <c r="N83" s="95">
        <v>6.6727499999999997</v>
      </c>
      <c r="O83" s="64">
        <v>2530</v>
      </c>
      <c r="P83" s="65">
        <f>Table22457891011234567891011121314151617181920[[#This Row],[PEMBULATAN]]*O83</f>
        <v>16882.057499999999</v>
      </c>
    </row>
    <row r="84" spans="1:16" ht="26.25" customHeight="1" x14ac:dyDescent="0.2">
      <c r="A84" s="14"/>
      <c r="B84" s="75"/>
      <c r="C84" s="73" t="s">
        <v>1908</v>
      </c>
      <c r="D84" s="78" t="s">
        <v>86</v>
      </c>
      <c r="E84" s="13">
        <v>44509</v>
      </c>
      <c r="F84" s="76" t="s">
        <v>554</v>
      </c>
      <c r="G84" s="13">
        <v>44510</v>
      </c>
      <c r="H84" s="77" t="s">
        <v>1768</v>
      </c>
      <c r="I84" s="16">
        <v>46</v>
      </c>
      <c r="J84" s="16">
        <v>37</v>
      </c>
      <c r="K84" s="16">
        <v>20</v>
      </c>
      <c r="L84" s="16">
        <v>9</v>
      </c>
      <c r="M84" s="81">
        <v>8.51</v>
      </c>
      <c r="N84" s="95">
        <v>9</v>
      </c>
      <c r="O84" s="64">
        <v>2530</v>
      </c>
      <c r="P84" s="65">
        <f>Table22457891011234567891011121314151617181920[[#This Row],[PEMBULATAN]]*O84</f>
        <v>22770</v>
      </c>
    </row>
    <row r="85" spans="1:16" ht="26.25" customHeight="1" x14ac:dyDescent="0.2">
      <c r="A85" s="14"/>
      <c r="B85" s="75"/>
      <c r="C85" s="73" t="s">
        <v>1909</v>
      </c>
      <c r="D85" s="78" t="s">
        <v>86</v>
      </c>
      <c r="E85" s="13">
        <v>44509</v>
      </c>
      <c r="F85" s="76" t="s">
        <v>554</v>
      </c>
      <c r="G85" s="13">
        <v>44510</v>
      </c>
      <c r="H85" s="77" t="s">
        <v>1768</v>
      </c>
      <c r="I85" s="16">
        <v>37</v>
      </c>
      <c r="J85" s="16">
        <v>30</v>
      </c>
      <c r="K85" s="16">
        <v>30</v>
      </c>
      <c r="L85" s="16">
        <v>3</v>
      </c>
      <c r="M85" s="81">
        <v>8.3249999999999993</v>
      </c>
      <c r="N85" s="95">
        <v>9</v>
      </c>
      <c r="O85" s="64">
        <v>2530</v>
      </c>
      <c r="P85" s="65">
        <f>Table22457891011234567891011121314151617181920[[#This Row],[PEMBULATAN]]*O85</f>
        <v>22770</v>
      </c>
    </row>
    <row r="86" spans="1:16" ht="26.25" customHeight="1" x14ac:dyDescent="0.2">
      <c r="A86" s="14"/>
      <c r="B86" s="75"/>
      <c r="C86" s="73" t="s">
        <v>1910</v>
      </c>
      <c r="D86" s="78" t="s">
        <v>86</v>
      </c>
      <c r="E86" s="13">
        <v>44509</v>
      </c>
      <c r="F86" s="76" t="s">
        <v>554</v>
      </c>
      <c r="G86" s="13">
        <v>44510</v>
      </c>
      <c r="H86" s="77" t="s">
        <v>1768</v>
      </c>
      <c r="I86" s="16">
        <v>35</v>
      </c>
      <c r="J86" s="16">
        <v>27</v>
      </c>
      <c r="K86" s="16">
        <v>35</v>
      </c>
      <c r="L86" s="16">
        <v>7</v>
      </c>
      <c r="M86" s="81">
        <v>8.2687500000000007</v>
      </c>
      <c r="N86" s="95">
        <v>8.2687500000000007</v>
      </c>
      <c r="O86" s="64">
        <v>2530</v>
      </c>
      <c r="P86" s="65">
        <f>Table22457891011234567891011121314151617181920[[#This Row],[PEMBULATAN]]*O86</f>
        <v>20919.9375</v>
      </c>
    </row>
    <row r="87" spans="1:16" ht="26.25" customHeight="1" x14ac:dyDescent="0.2">
      <c r="A87" s="14"/>
      <c r="B87" s="75"/>
      <c r="C87" s="73" t="s">
        <v>1911</v>
      </c>
      <c r="D87" s="78" t="s">
        <v>86</v>
      </c>
      <c r="E87" s="13">
        <v>44509</v>
      </c>
      <c r="F87" s="76" t="s">
        <v>554</v>
      </c>
      <c r="G87" s="13">
        <v>44510</v>
      </c>
      <c r="H87" s="77" t="s">
        <v>1768</v>
      </c>
      <c r="I87" s="16">
        <v>38</v>
      </c>
      <c r="J87" s="16">
        <v>30</v>
      </c>
      <c r="K87" s="16">
        <v>17</v>
      </c>
      <c r="L87" s="16">
        <v>1</v>
      </c>
      <c r="M87" s="81">
        <v>4.8449999999999998</v>
      </c>
      <c r="N87" s="95">
        <v>4.8449999999999998</v>
      </c>
      <c r="O87" s="64">
        <v>2530</v>
      </c>
      <c r="P87" s="65">
        <f>Table22457891011234567891011121314151617181920[[#This Row],[PEMBULATAN]]*O87</f>
        <v>12257.849999999999</v>
      </c>
    </row>
    <row r="88" spans="1:16" ht="26.25" customHeight="1" x14ac:dyDescent="0.2">
      <c r="A88" s="14"/>
      <c r="B88" s="124"/>
      <c r="C88" s="73" t="s">
        <v>1912</v>
      </c>
      <c r="D88" s="78" t="s">
        <v>86</v>
      </c>
      <c r="E88" s="13">
        <v>44509</v>
      </c>
      <c r="F88" s="76" t="s">
        <v>554</v>
      </c>
      <c r="G88" s="13">
        <v>44510</v>
      </c>
      <c r="H88" s="77" t="s">
        <v>1768</v>
      </c>
      <c r="I88" s="16">
        <v>110</v>
      </c>
      <c r="J88" s="16">
        <v>64</v>
      </c>
      <c r="K88" s="16">
        <v>18</v>
      </c>
      <c r="L88" s="16">
        <v>38</v>
      </c>
      <c r="M88" s="81">
        <v>31.68</v>
      </c>
      <c r="N88" s="95">
        <v>38</v>
      </c>
      <c r="O88" s="64">
        <v>2530</v>
      </c>
      <c r="P88" s="65">
        <f>Table22457891011234567891011121314151617181920[[#This Row],[PEMBULATAN]]*O88</f>
        <v>96140</v>
      </c>
    </row>
    <row r="89" spans="1:16" ht="26.25" customHeight="1" x14ac:dyDescent="0.2">
      <c r="A89" s="14"/>
      <c r="B89" s="75" t="s">
        <v>1913</v>
      </c>
      <c r="C89" s="73" t="s">
        <v>1914</v>
      </c>
      <c r="D89" s="78" t="s">
        <v>86</v>
      </c>
      <c r="E89" s="13">
        <v>44509</v>
      </c>
      <c r="F89" s="76" t="s">
        <v>554</v>
      </c>
      <c r="G89" s="13">
        <v>44510</v>
      </c>
      <c r="H89" s="77" t="s">
        <v>1768</v>
      </c>
      <c r="I89" s="16">
        <v>40</v>
      </c>
      <c r="J89" s="16">
        <v>60</v>
      </c>
      <c r="K89" s="16">
        <v>33</v>
      </c>
      <c r="L89" s="16">
        <v>5</v>
      </c>
      <c r="M89" s="81">
        <v>19.8</v>
      </c>
      <c r="N89" s="95">
        <v>19.8</v>
      </c>
      <c r="O89" s="64">
        <v>2530</v>
      </c>
      <c r="P89" s="65">
        <f>Table22457891011234567891011121314151617181920[[#This Row],[PEMBULATAN]]*O89</f>
        <v>50094</v>
      </c>
    </row>
    <row r="90" spans="1:16" ht="26.25" customHeight="1" x14ac:dyDescent="0.2">
      <c r="A90" s="14"/>
      <c r="B90" s="75"/>
      <c r="C90" s="73" t="s">
        <v>1915</v>
      </c>
      <c r="D90" s="78" t="s">
        <v>86</v>
      </c>
      <c r="E90" s="13">
        <v>44509</v>
      </c>
      <c r="F90" s="76" t="s">
        <v>554</v>
      </c>
      <c r="G90" s="13">
        <v>44510</v>
      </c>
      <c r="H90" s="77" t="s">
        <v>1768</v>
      </c>
      <c r="I90" s="16">
        <v>48</v>
      </c>
      <c r="J90" s="16">
        <v>38</v>
      </c>
      <c r="K90" s="16">
        <v>23</v>
      </c>
      <c r="L90" s="16">
        <v>6</v>
      </c>
      <c r="M90" s="81">
        <v>10.488</v>
      </c>
      <c r="N90" s="95">
        <v>11</v>
      </c>
      <c r="O90" s="64">
        <v>2530</v>
      </c>
      <c r="P90" s="65">
        <f>Table22457891011234567891011121314151617181920[[#This Row],[PEMBULATAN]]*O90</f>
        <v>27830</v>
      </c>
    </row>
    <row r="91" spans="1:16" ht="26.25" customHeight="1" x14ac:dyDescent="0.2">
      <c r="A91" s="14"/>
      <c r="B91" s="75"/>
      <c r="C91" s="73" t="s">
        <v>1916</v>
      </c>
      <c r="D91" s="78" t="s">
        <v>86</v>
      </c>
      <c r="E91" s="13">
        <v>44509</v>
      </c>
      <c r="F91" s="76" t="s">
        <v>554</v>
      </c>
      <c r="G91" s="13">
        <v>44510</v>
      </c>
      <c r="H91" s="77" t="s">
        <v>1768</v>
      </c>
      <c r="I91" s="16">
        <v>50</v>
      </c>
      <c r="J91" s="16">
        <v>62</v>
      </c>
      <c r="K91" s="16">
        <v>18</v>
      </c>
      <c r="L91" s="16">
        <v>6</v>
      </c>
      <c r="M91" s="81">
        <v>13.95</v>
      </c>
      <c r="N91" s="95">
        <v>13.95</v>
      </c>
      <c r="O91" s="64">
        <v>2530</v>
      </c>
      <c r="P91" s="65">
        <f>Table22457891011234567891011121314151617181920[[#This Row],[PEMBULATAN]]*O91</f>
        <v>35293.5</v>
      </c>
    </row>
    <row r="92" spans="1:16" ht="22.5" customHeight="1" x14ac:dyDescent="0.2">
      <c r="A92" s="143" t="s">
        <v>30</v>
      </c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5"/>
      <c r="M92" s="79">
        <f>SUBTOTAL(109,Table22457891011234567891011121314151617181920[KG VOLUME])</f>
        <v>2212.2052499999995</v>
      </c>
      <c r="N92" s="68">
        <f>SUM(N3:N91)</f>
        <v>2228.05125</v>
      </c>
      <c r="O92" s="146">
        <f>SUM(P3:P91)</f>
        <v>5636969.6624999996</v>
      </c>
      <c r="P92" s="147"/>
    </row>
    <row r="93" spans="1:16" ht="18" customHeight="1" x14ac:dyDescent="0.2">
      <c r="A93" s="85"/>
      <c r="B93" s="56" t="s">
        <v>42</v>
      </c>
      <c r="C93" s="55"/>
      <c r="D93" s="57" t="s">
        <v>43</v>
      </c>
      <c r="E93" s="85"/>
      <c r="F93" s="85"/>
      <c r="G93" s="85"/>
      <c r="H93" s="85"/>
      <c r="I93" s="85"/>
      <c r="J93" s="85"/>
      <c r="K93" s="85"/>
      <c r="L93" s="85"/>
      <c r="M93" s="86"/>
      <c r="N93" s="87" t="s">
        <v>51</v>
      </c>
      <c r="O93" s="88"/>
      <c r="P93" s="88">
        <f>O92*10%</f>
        <v>563696.96624999994</v>
      </c>
    </row>
    <row r="94" spans="1:16" ht="18" customHeight="1" thickBot="1" x14ac:dyDescent="0.25">
      <c r="A94" s="85"/>
      <c r="B94" s="56"/>
      <c r="C94" s="55"/>
      <c r="D94" s="57"/>
      <c r="E94" s="85"/>
      <c r="F94" s="85"/>
      <c r="G94" s="85"/>
      <c r="H94" s="85"/>
      <c r="I94" s="85"/>
      <c r="J94" s="85"/>
      <c r="K94" s="85"/>
      <c r="L94" s="85"/>
      <c r="M94" s="86"/>
      <c r="N94" s="89" t="s">
        <v>52</v>
      </c>
      <c r="O94" s="90"/>
      <c r="P94" s="90">
        <f>O92-P93</f>
        <v>5073272.69625</v>
      </c>
    </row>
    <row r="95" spans="1:16" ht="18" customHeight="1" x14ac:dyDescent="0.2">
      <c r="A95" s="11"/>
      <c r="H95" s="63"/>
      <c r="N95" s="62" t="s">
        <v>31</v>
      </c>
      <c r="P95" s="69">
        <f>P94*1%</f>
        <v>50732.726962500004</v>
      </c>
    </row>
    <row r="96" spans="1:16" ht="18" customHeight="1" thickBot="1" x14ac:dyDescent="0.25">
      <c r="A96" s="11"/>
      <c r="H96" s="63"/>
      <c r="N96" s="62" t="s">
        <v>53</v>
      </c>
      <c r="P96" s="71">
        <f>P94*2%</f>
        <v>101465.45392500001</v>
      </c>
    </row>
    <row r="97" spans="1:16" ht="18" customHeight="1" x14ac:dyDescent="0.2">
      <c r="A97" s="11"/>
      <c r="H97" s="63"/>
      <c r="N97" s="66" t="s">
        <v>32</v>
      </c>
      <c r="O97" s="67"/>
      <c r="P97" s="70">
        <f>P94+P95-P96</f>
        <v>5022539.9692875007</v>
      </c>
    </row>
    <row r="99" spans="1:16" x14ac:dyDescent="0.2">
      <c r="A99" s="11"/>
      <c r="H99" s="63"/>
      <c r="P99" s="71"/>
    </row>
    <row r="100" spans="1:16" x14ac:dyDescent="0.2">
      <c r="A100" s="11"/>
      <c r="H100" s="63"/>
      <c r="O100" s="58"/>
      <c r="P100" s="71"/>
    </row>
    <row r="101" spans="1:16" s="3" customFormat="1" x14ac:dyDescent="0.25">
      <c r="A101" s="11"/>
      <c r="B101" s="2"/>
      <c r="C101" s="2"/>
      <c r="E101" s="12"/>
      <c r="H101" s="63"/>
      <c r="N101" s="15"/>
      <c r="O101" s="15"/>
      <c r="P101" s="15"/>
    </row>
    <row r="102" spans="1:16" s="3" customFormat="1" x14ac:dyDescent="0.25">
      <c r="A102" s="11"/>
      <c r="B102" s="2"/>
      <c r="C102" s="2"/>
      <c r="E102" s="12"/>
      <c r="H102" s="63"/>
      <c r="N102" s="15"/>
      <c r="O102" s="15"/>
      <c r="P102" s="15"/>
    </row>
    <row r="103" spans="1:16" s="3" customFormat="1" x14ac:dyDescent="0.25">
      <c r="A103" s="11"/>
      <c r="B103" s="2"/>
      <c r="C103" s="2"/>
      <c r="E103" s="12"/>
      <c r="H103" s="63"/>
      <c r="N103" s="15"/>
      <c r="O103" s="15"/>
      <c r="P103" s="15"/>
    </row>
    <row r="104" spans="1:16" s="3" customFormat="1" x14ac:dyDescent="0.25">
      <c r="A104" s="11"/>
      <c r="B104" s="2"/>
      <c r="C104" s="2"/>
      <c r="E104" s="12"/>
      <c r="H104" s="63"/>
      <c r="N104" s="15"/>
      <c r="O104" s="15"/>
      <c r="P104" s="15"/>
    </row>
    <row r="105" spans="1:16" s="3" customFormat="1" x14ac:dyDescent="0.25">
      <c r="A105" s="11"/>
      <c r="B105" s="2"/>
      <c r="C105" s="2"/>
      <c r="E105" s="12"/>
      <c r="H105" s="63"/>
      <c r="N105" s="15"/>
      <c r="O105" s="15"/>
      <c r="P105" s="15"/>
    </row>
    <row r="106" spans="1:16" s="3" customFormat="1" x14ac:dyDescent="0.25">
      <c r="A106" s="11"/>
      <c r="B106" s="2"/>
      <c r="C106" s="2"/>
      <c r="E106" s="12"/>
      <c r="H106" s="63"/>
      <c r="N106" s="15"/>
      <c r="O106" s="15"/>
      <c r="P106" s="15"/>
    </row>
    <row r="107" spans="1:16" s="3" customFormat="1" x14ac:dyDescent="0.25">
      <c r="A107" s="11"/>
      <c r="B107" s="2"/>
      <c r="C107" s="2"/>
      <c r="E107" s="12"/>
      <c r="H107" s="63"/>
      <c r="N107" s="15"/>
      <c r="O107" s="15"/>
      <c r="P107" s="15"/>
    </row>
    <row r="108" spans="1:16" s="3" customFormat="1" x14ac:dyDescent="0.25">
      <c r="A108" s="11"/>
      <c r="B108" s="2"/>
      <c r="C108" s="2"/>
      <c r="E108" s="12"/>
      <c r="H108" s="63"/>
      <c r="N108" s="15"/>
      <c r="O108" s="15"/>
      <c r="P108" s="15"/>
    </row>
    <row r="109" spans="1:16" s="3" customFormat="1" x14ac:dyDescent="0.25">
      <c r="A109" s="11"/>
      <c r="B109" s="2"/>
      <c r="C109" s="2"/>
      <c r="E109" s="12"/>
      <c r="H109" s="63"/>
      <c r="N109" s="15"/>
      <c r="O109" s="15"/>
      <c r="P109" s="15"/>
    </row>
    <row r="110" spans="1:16" s="3" customFormat="1" x14ac:dyDescent="0.25">
      <c r="A110" s="11"/>
      <c r="B110" s="2"/>
      <c r="C110" s="2"/>
      <c r="E110" s="12"/>
      <c r="H110" s="63"/>
      <c r="N110" s="15"/>
      <c r="O110" s="15"/>
      <c r="P110" s="15"/>
    </row>
    <row r="111" spans="1:16" s="3" customFormat="1" x14ac:dyDescent="0.25">
      <c r="A111" s="11"/>
      <c r="B111" s="2"/>
      <c r="C111" s="2"/>
      <c r="E111" s="12"/>
      <c r="H111" s="63"/>
      <c r="N111" s="15"/>
      <c r="O111" s="15"/>
      <c r="P111" s="15"/>
    </row>
    <row r="112" spans="1:16" s="3" customFormat="1" x14ac:dyDescent="0.25">
      <c r="A112" s="11"/>
      <c r="B112" s="2"/>
      <c r="C112" s="2"/>
      <c r="E112" s="12"/>
      <c r="H112" s="63"/>
      <c r="N112" s="15"/>
      <c r="O112" s="15"/>
      <c r="P112" s="15"/>
    </row>
  </sheetData>
  <mergeCells count="2">
    <mergeCell ref="A92:L92"/>
    <mergeCell ref="O92:P92"/>
  </mergeCells>
  <conditionalFormatting sqref="B3:B91">
    <cfRule type="duplicateValues" dxfId="262" priority="4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1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C28" sqref="C28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9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7" customHeight="1" x14ac:dyDescent="0.2">
      <c r="A3" s="114">
        <v>403950</v>
      </c>
      <c r="B3" s="114" t="s">
        <v>56</v>
      </c>
      <c r="C3" s="97" t="s">
        <v>57</v>
      </c>
      <c r="D3" s="107" t="s">
        <v>86</v>
      </c>
      <c r="E3" s="108">
        <v>44501</v>
      </c>
      <c r="F3" s="107" t="s">
        <v>87</v>
      </c>
      <c r="G3" s="108">
        <v>44502</v>
      </c>
      <c r="H3" s="110" t="s">
        <v>433</v>
      </c>
      <c r="I3" s="107">
        <v>37</v>
      </c>
      <c r="J3" s="107">
        <v>28</v>
      </c>
      <c r="K3" s="107">
        <v>17</v>
      </c>
      <c r="L3" s="107">
        <v>3</v>
      </c>
      <c r="M3" s="109">
        <f>Table2245789101123[[#This Row],[P]]*Table2245789101123[[#This Row],[L]]*Table2245789101123[[#This Row],[T]]/4000</f>
        <v>4.4029999999999996</v>
      </c>
      <c r="N3" s="113">
        <v>5</v>
      </c>
      <c r="O3" s="64">
        <v>2530</v>
      </c>
      <c r="P3" s="112">
        <f>Table2245789101123[[#This Row],[PEMBULATAN]]*O3</f>
        <v>12650</v>
      </c>
    </row>
    <row r="4" spans="1:16" ht="27" customHeight="1" x14ac:dyDescent="0.2">
      <c r="A4" s="115"/>
      <c r="B4" s="115"/>
      <c r="C4" s="73" t="s">
        <v>58</v>
      </c>
      <c r="D4" s="78" t="s">
        <v>86</v>
      </c>
      <c r="E4" s="96">
        <v>44501</v>
      </c>
      <c r="F4" s="76" t="s">
        <v>87</v>
      </c>
      <c r="G4" s="13">
        <v>44502</v>
      </c>
      <c r="H4" s="77" t="s">
        <v>433</v>
      </c>
      <c r="I4" s="16">
        <v>126</v>
      </c>
      <c r="J4" s="16">
        <v>42</v>
      </c>
      <c r="K4" s="16">
        <v>30</v>
      </c>
      <c r="L4" s="16">
        <v>24</v>
      </c>
      <c r="M4" s="109">
        <f>Table2245789101123[[#This Row],[P]]*Table2245789101123[[#This Row],[L]]*Table2245789101123[[#This Row],[T]]/4000</f>
        <v>39.69</v>
      </c>
      <c r="N4" s="95">
        <v>39.69</v>
      </c>
      <c r="O4" s="64">
        <v>2530</v>
      </c>
      <c r="P4" s="112">
        <f>Table2245789101123[[#This Row],[PEMBULATAN]]*O4</f>
        <v>100415.7</v>
      </c>
    </row>
    <row r="5" spans="1:16" ht="27" customHeight="1" x14ac:dyDescent="0.2">
      <c r="A5" s="115"/>
      <c r="B5" s="115"/>
      <c r="C5" s="73" t="s">
        <v>59</v>
      </c>
      <c r="D5" s="78" t="s">
        <v>86</v>
      </c>
      <c r="E5" s="96">
        <v>44501</v>
      </c>
      <c r="F5" s="76" t="s">
        <v>87</v>
      </c>
      <c r="G5" s="13">
        <v>44502</v>
      </c>
      <c r="H5" s="77" t="s">
        <v>433</v>
      </c>
      <c r="I5" s="16">
        <v>52</v>
      </c>
      <c r="J5" s="16">
        <v>45</v>
      </c>
      <c r="K5" s="16">
        <v>26</v>
      </c>
      <c r="L5" s="16">
        <v>2</v>
      </c>
      <c r="M5" s="109">
        <f>Table2245789101123[[#This Row],[P]]*Table2245789101123[[#This Row],[L]]*Table2245789101123[[#This Row],[T]]/4000</f>
        <v>15.21</v>
      </c>
      <c r="N5" s="95">
        <v>15.21</v>
      </c>
      <c r="O5" s="64">
        <v>2530</v>
      </c>
      <c r="P5" s="112">
        <f>Table2245789101123[[#This Row],[PEMBULATAN]]*O5</f>
        <v>38481.300000000003</v>
      </c>
    </row>
    <row r="6" spans="1:16" ht="27" customHeight="1" x14ac:dyDescent="0.2">
      <c r="A6" s="115"/>
      <c r="B6" s="115"/>
      <c r="C6" s="73" t="s">
        <v>60</v>
      </c>
      <c r="D6" s="78" t="s">
        <v>86</v>
      </c>
      <c r="E6" s="96">
        <v>44501</v>
      </c>
      <c r="F6" s="76" t="s">
        <v>87</v>
      </c>
      <c r="G6" s="13">
        <v>44502</v>
      </c>
      <c r="H6" s="77" t="s">
        <v>433</v>
      </c>
      <c r="I6" s="16">
        <v>52</v>
      </c>
      <c r="J6" s="16">
        <v>45</v>
      </c>
      <c r="K6" s="16">
        <v>26</v>
      </c>
      <c r="L6" s="16">
        <v>2</v>
      </c>
      <c r="M6" s="109">
        <f>Table2245789101123[[#This Row],[P]]*Table2245789101123[[#This Row],[L]]*Table2245789101123[[#This Row],[T]]/4000</f>
        <v>15.21</v>
      </c>
      <c r="N6" s="95">
        <v>15.21</v>
      </c>
      <c r="O6" s="64">
        <v>2530</v>
      </c>
      <c r="P6" s="112">
        <f>Table2245789101123[[#This Row],[PEMBULATAN]]*O6</f>
        <v>38481.300000000003</v>
      </c>
    </row>
    <row r="7" spans="1:16" ht="27" customHeight="1" x14ac:dyDescent="0.2">
      <c r="A7" s="115"/>
      <c r="B7" s="115"/>
      <c r="C7" s="73" t="s">
        <v>61</v>
      </c>
      <c r="D7" s="78" t="s">
        <v>86</v>
      </c>
      <c r="E7" s="96">
        <v>44501</v>
      </c>
      <c r="F7" s="76" t="s">
        <v>87</v>
      </c>
      <c r="G7" s="13">
        <v>44502</v>
      </c>
      <c r="H7" s="77" t="s">
        <v>433</v>
      </c>
      <c r="I7" s="16">
        <v>57</v>
      </c>
      <c r="J7" s="16">
        <v>24</v>
      </c>
      <c r="K7" s="16">
        <v>28</v>
      </c>
      <c r="L7" s="16">
        <v>2</v>
      </c>
      <c r="M7" s="109">
        <f>Table2245789101123[[#This Row],[P]]*Table2245789101123[[#This Row],[L]]*Table2245789101123[[#This Row],[T]]/4000</f>
        <v>9.5760000000000005</v>
      </c>
      <c r="N7" s="95">
        <v>9.5760000000000005</v>
      </c>
      <c r="O7" s="64">
        <v>2530</v>
      </c>
      <c r="P7" s="112">
        <f>Table2245789101123[[#This Row],[PEMBULATAN]]*O7</f>
        <v>24227.280000000002</v>
      </c>
    </row>
    <row r="8" spans="1:16" ht="27" customHeight="1" x14ac:dyDescent="0.2">
      <c r="A8" s="115"/>
      <c r="B8" s="115"/>
      <c r="C8" s="73" t="s">
        <v>62</v>
      </c>
      <c r="D8" s="78" t="s">
        <v>86</v>
      </c>
      <c r="E8" s="96">
        <v>44501</v>
      </c>
      <c r="F8" s="76" t="s">
        <v>87</v>
      </c>
      <c r="G8" s="13">
        <v>44502</v>
      </c>
      <c r="H8" s="77" t="s">
        <v>433</v>
      </c>
      <c r="I8" s="16">
        <v>88</v>
      </c>
      <c r="J8" s="16">
        <v>36</v>
      </c>
      <c r="K8" s="16">
        <v>21</v>
      </c>
      <c r="L8" s="16">
        <v>5</v>
      </c>
      <c r="M8" s="109">
        <f>Table2245789101123[[#This Row],[P]]*Table2245789101123[[#This Row],[L]]*Table2245789101123[[#This Row],[T]]/4000</f>
        <v>16.632000000000001</v>
      </c>
      <c r="N8" s="95">
        <v>16.632000000000001</v>
      </c>
      <c r="O8" s="64">
        <v>2530</v>
      </c>
      <c r="P8" s="112">
        <f>Table2245789101123[[#This Row],[PEMBULATAN]]*O8</f>
        <v>42078.960000000006</v>
      </c>
    </row>
    <row r="9" spans="1:16" ht="27" customHeight="1" x14ac:dyDescent="0.2">
      <c r="A9" s="115"/>
      <c r="B9" s="115"/>
      <c r="C9" s="73" t="s">
        <v>63</v>
      </c>
      <c r="D9" s="78" t="s">
        <v>86</v>
      </c>
      <c r="E9" s="96">
        <v>44501</v>
      </c>
      <c r="F9" s="76" t="s">
        <v>87</v>
      </c>
      <c r="G9" s="13">
        <v>44502</v>
      </c>
      <c r="H9" s="77" t="s">
        <v>433</v>
      </c>
      <c r="I9" s="16">
        <v>89</v>
      </c>
      <c r="J9" s="16">
        <v>56</v>
      </c>
      <c r="K9" s="16">
        <v>36</v>
      </c>
      <c r="L9" s="16">
        <v>7</v>
      </c>
      <c r="M9" s="109">
        <f>Table2245789101123[[#This Row],[P]]*Table2245789101123[[#This Row],[L]]*Table2245789101123[[#This Row],[T]]/4000</f>
        <v>44.856000000000002</v>
      </c>
      <c r="N9" s="95">
        <v>44.856000000000002</v>
      </c>
      <c r="O9" s="64">
        <v>2530</v>
      </c>
      <c r="P9" s="112">
        <f>Table2245789101123[[#This Row],[PEMBULATAN]]*O9</f>
        <v>113485.68000000001</v>
      </c>
    </row>
    <row r="10" spans="1:16" ht="27" customHeight="1" x14ac:dyDescent="0.2">
      <c r="A10" s="115"/>
      <c r="B10" s="115"/>
      <c r="C10" s="73" t="s">
        <v>64</v>
      </c>
      <c r="D10" s="78" t="s">
        <v>86</v>
      </c>
      <c r="E10" s="96">
        <v>44501</v>
      </c>
      <c r="F10" s="76" t="s">
        <v>87</v>
      </c>
      <c r="G10" s="13">
        <v>44502</v>
      </c>
      <c r="H10" s="77" t="s">
        <v>433</v>
      </c>
      <c r="I10" s="16">
        <v>56</v>
      </c>
      <c r="J10" s="16">
        <v>31</v>
      </c>
      <c r="K10" s="16">
        <v>26</v>
      </c>
      <c r="L10" s="16">
        <v>6</v>
      </c>
      <c r="M10" s="109">
        <f>Table2245789101123[[#This Row],[P]]*Table2245789101123[[#This Row],[L]]*Table2245789101123[[#This Row],[T]]/4000</f>
        <v>11.284000000000001</v>
      </c>
      <c r="N10" s="95">
        <v>11.284000000000001</v>
      </c>
      <c r="O10" s="64">
        <v>2530</v>
      </c>
      <c r="P10" s="112">
        <f>Table2245789101123[[#This Row],[PEMBULATAN]]*O10</f>
        <v>28548.52</v>
      </c>
    </row>
    <row r="11" spans="1:16" ht="27" customHeight="1" x14ac:dyDescent="0.2">
      <c r="A11" s="115"/>
      <c r="B11" s="115"/>
      <c r="C11" s="73" t="s">
        <v>65</v>
      </c>
      <c r="D11" s="78" t="s">
        <v>86</v>
      </c>
      <c r="E11" s="96">
        <v>44501</v>
      </c>
      <c r="F11" s="76" t="s">
        <v>87</v>
      </c>
      <c r="G11" s="13">
        <v>44502</v>
      </c>
      <c r="H11" s="77" t="s">
        <v>433</v>
      </c>
      <c r="I11" s="16">
        <v>60</v>
      </c>
      <c r="J11" s="16">
        <v>40</v>
      </c>
      <c r="K11" s="16">
        <v>35</v>
      </c>
      <c r="L11" s="16">
        <v>23</v>
      </c>
      <c r="M11" s="109">
        <f>Table2245789101123[[#This Row],[P]]*Table2245789101123[[#This Row],[L]]*Table2245789101123[[#This Row],[T]]/4000</f>
        <v>21</v>
      </c>
      <c r="N11" s="95">
        <v>23</v>
      </c>
      <c r="O11" s="64">
        <v>2530</v>
      </c>
      <c r="P11" s="112">
        <f>Table2245789101123[[#This Row],[PEMBULATAN]]*O11</f>
        <v>58190</v>
      </c>
    </row>
    <row r="12" spans="1:16" ht="27" customHeight="1" x14ac:dyDescent="0.2">
      <c r="A12" s="115"/>
      <c r="B12" s="115"/>
      <c r="C12" s="73" t="s">
        <v>66</v>
      </c>
      <c r="D12" s="78" t="s">
        <v>86</v>
      </c>
      <c r="E12" s="96">
        <v>44501</v>
      </c>
      <c r="F12" s="76" t="s">
        <v>87</v>
      </c>
      <c r="G12" s="13">
        <v>44502</v>
      </c>
      <c r="H12" s="77" t="s">
        <v>433</v>
      </c>
      <c r="I12" s="16">
        <v>18</v>
      </c>
      <c r="J12" s="16">
        <v>10</v>
      </c>
      <c r="K12" s="16">
        <v>9</v>
      </c>
      <c r="L12" s="16">
        <v>1</v>
      </c>
      <c r="M12" s="109">
        <f>Table2245789101123[[#This Row],[P]]*Table2245789101123[[#This Row],[L]]*Table2245789101123[[#This Row],[T]]/4000</f>
        <v>0.40500000000000003</v>
      </c>
      <c r="N12" s="95">
        <v>1</v>
      </c>
      <c r="O12" s="64">
        <v>2530</v>
      </c>
      <c r="P12" s="112">
        <f>Table2245789101123[[#This Row],[PEMBULATAN]]*O12</f>
        <v>2530</v>
      </c>
    </row>
    <row r="13" spans="1:16" ht="27" customHeight="1" x14ac:dyDescent="0.2">
      <c r="A13" s="115"/>
      <c r="B13" s="115"/>
      <c r="C13" s="73" t="s">
        <v>67</v>
      </c>
      <c r="D13" s="78" t="s">
        <v>86</v>
      </c>
      <c r="E13" s="96">
        <v>44501</v>
      </c>
      <c r="F13" s="76" t="s">
        <v>87</v>
      </c>
      <c r="G13" s="13">
        <v>44502</v>
      </c>
      <c r="H13" s="77" t="s">
        <v>433</v>
      </c>
      <c r="I13" s="16">
        <v>48</v>
      </c>
      <c r="J13" s="16">
        <v>45</v>
      </c>
      <c r="K13" s="16">
        <v>20</v>
      </c>
      <c r="L13" s="16">
        <v>2</v>
      </c>
      <c r="M13" s="109">
        <f>Table2245789101123[[#This Row],[P]]*Table2245789101123[[#This Row],[L]]*Table2245789101123[[#This Row],[T]]/4000</f>
        <v>10.8</v>
      </c>
      <c r="N13" s="95">
        <v>10.8</v>
      </c>
      <c r="O13" s="64">
        <v>2530</v>
      </c>
      <c r="P13" s="112">
        <f>Table2245789101123[[#This Row],[PEMBULATAN]]*O13</f>
        <v>27324</v>
      </c>
    </row>
    <row r="14" spans="1:16" ht="27" customHeight="1" x14ac:dyDescent="0.2">
      <c r="A14" s="115"/>
      <c r="B14" s="115"/>
      <c r="C14" s="73" t="s">
        <v>68</v>
      </c>
      <c r="D14" s="78" t="s">
        <v>86</v>
      </c>
      <c r="E14" s="96">
        <v>44501</v>
      </c>
      <c r="F14" s="76" t="s">
        <v>87</v>
      </c>
      <c r="G14" s="13">
        <v>44502</v>
      </c>
      <c r="H14" s="77" t="s">
        <v>433</v>
      </c>
      <c r="I14" s="16">
        <v>75</v>
      </c>
      <c r="J14" s="16">
        <v>72</v>
      </c>
      <c r="K14" s="16">
        <v>28</v>
      </c>
      <c r="L14" s="16">
        <v>6</v>
      </c>
      <c r="M14" s="109">
        <f>Table2245789101123[[#This Row],[P]]*Table2245789101123[[#This Row],[L]]*Table2245789101123[[#This Row],[T]]/4000</f>
        <v>37.799999999999997</v>
      </c>
      <c r="N14" s="95">
        <v>37.799999999999997</v>
      </c>
      <c r="O14" s="64">
        <v>2530</v>
      </c>
      <c r="P14" s="112">
        <f>Table2245789101123[[#This Row],[PEMBULATAN]]*O14</f>
        <v>95634</v>
      </c>
    </row>
    <row r="15" spans="1:16" ht="27" customHeight="1" x14ac:dyDescent="0.2">
      <c r="A15" s="115"/>
      <c r="B15" s="115"/>
      <c r="C15" s="73" t="s">
        <v>69</v>
      </c>
      <c r="D15" s="78" t="s">
        <v>86</v>
      </c>
      <c r="E15" s="96">
        <v>44501</v>
      </c>
      <c r="F15" s="76" t="s">
        <v>87</v>
      </c>
      <c r="G15" s="13">
        <v>44502</v>
      </c>
      <c r="H15" s="77" t="s">
        <v>433</v>
      </c>
      <c r="I15" s="16">
        <v>58</v>
      </c>
      <c r="J15" s="16">
        <v>65</v>
      </c>
      <c r="K15" s="16">
        <v>26</v>
      </c>
      <c r="L15" s="16">
        <v>6</v>
      </c>
      <c r="M15" s="109">
        <f>Table2245789101123[[#This Row],[P]]*Table2245789101123[[#This Row],[L]]*Table2245789101123[[#This Row],[T]]/4000</f>
        <v>24.504999999999999</v>
      </c>
      <c r="N15" s="95">
        <v>24.504999999999999</v>
      </c>
      <c r="O15" s="64">
        <v>2530</v>
      </c>
      <c r="P15" s="112">
        <f>Table2245789101123[[#This Row],[PEMBULATAN]]*O15</f>
        <v>61997.649999999994</v>
      </c>
    </row>
    <row r="16" spans="1:16" ht="27" customHeight="1" x14ac:dyDescent="0.2">
      <c r="A16" s="115"/>
      <c r="B16" s="115"/>
      <c r="C16" s="73" t="s">
        <v>70</v>
      </c>
      <c r="D16" s="78" t="s">
        <v>86</v>
      </c>
      <c r="E16" s="96">
        <v>44501</v>
      </c>
      <c r="F16" s="76" t="s">
        <v>87</v>
      </c>
      <c r="G16" s="13">
        <v>44502</v>
      </c>
      <c r="H16" s="77" t="s">
        <v>433</v>
      </c>
      <c r="I16" s="16">
        <v>100</v>
      </c>
      <c r="J16" s="16">
        <v>68</v>
      </c>
      <c r="K16" s="16">
        <v>32</v>
      </c>
      <c r="L16" s="16">
        <v>15</v>
      </c>
      <c r="M16" s="109">
        <f>Table2245789101123[[#This Row],[P]]*Table2245789101123[[#This Row],[L]]*Table2245789101123[[#This Row],[T]]/4000</f>
        <v>54.4</v>
      </c>
      <c r="N16" s="95">
        <v>55</v>
      </c>
      <c r="O16" s="64">
        <v>2530</v>
      </c>
      <c r="P16" s="112">
        <f>Table2245789101123[[#This Row],[PEMBULATAN]]*O16</f>
        <v>139150</v>
      </c>
    </row>
    <row r="17" spans="1:16" ht="27" customHeight="1" x14ac:dyDescent="0.2">
      <c r="A17" s="115"/>
      <c r="B17" s="115"/>
      <c r="C17" s="73" t="s">
        <v>71</v>
      </c>
      <c r="D17" s="78" t="s">
        <v>86</v>
      </c>
      <c r="E17" s="96">
        <v>44501</v>
      </c>
      <c r="F17" s="76" t="s">
        <v>87</v>
      </c>
      <c r="G17" s="13">
        <v>44502</v>
      </c>
      <c r="H17" s="77" t="s">
        <v>433</v>
      </c>
      <c r="I17" s="16">
        <v>98</v>
      </c>
      <c r="J17" s="16">
        <v>64</v>
      </c>
      <c r="K17" s="16">
        <v>35</v>
      </c>
      <c r="L17" s="16">
        <v>17</v>
      </c>
      <c r="M17" s="109">
        <f>Table2245789101123[[#This Row],[P]]*Table2245789101123[[#This Row],[L]]*Table2245789101123[[#This Row],[T]]/4000</f>
        <v>54.88</v>
      </c>
      <c r="N17" s="95">
        <v>54.88</v>
      </c>
      <c r="O17" s="64">
        <v>2530</v>
      </c>
      <c r="P17" s="112">
        <f>Table2245789101123[[#This Row],[PEMBULATAN]]*O17</f>
        <v>138846.39999999999</v>
      </c>
    </row>
    <row r="18" spans="1:16" ht="27" customHeight="1" x14ac:dyDescent="0.2">
      <c r="A18" s="115"/>
      <c r="B18" s="115"/>
      <c r="C18" s="73" t="s">
        <v>72</v>
      </c>
      <c r="D18" s="78" t="s">
        <v>86</v>
      </c>
      <c r="E18" s="96">
        <v>44501</v>
      </c>
      <c r="F18" s="76" t="s">
        <v>87</v>
      </c>
      <c r="G18" s="13">
        <v>44502</v>
      </c>
      <c r="H18" s="77" t="s">
        <v>433</v>
      </c>
      <c r="I18" s="16">
        <v>108</v>
      </c>
      <c r="J18" s="16">
        <v>63</v>
      </c>
      <c r="K18" s="16">
        <v>37</v>
      </c>
      <c r="L18" s="16">
        <v>16</v>
      </c>
      <c r="M18" s="109">
        <f>Table2245789101123[[#This Row],[P]]*Table2245789101123[[#This Row],[L]]*Table2245789101123[[#This Row],[T]]/4000</f>
        <v>62.936999999999998</v>
      </c>
      <c r="N18" s="95">
        <v>62.936999999999998</v>
      </c>
      <c r="O18" s="64">
        <v>2530</v>
      </c>
      <c r="P18" s="112">
        <f>Table2245789101123[[#This Row],[PEMBULATAN]]*O18</f>
        <v>159230.60999999999</v>
      </c>
    </row>
    <row r="19" spans="1:16" ht="27" customHeight="1" x14ac:dyDescent="0.2">
      <c r="A19" s="115"/>
      <c r="B19" s="115"/>
      <c r="C19" s="73" t="s">
        <v>73</v>
      </c>
      <c r="D19" s="78" t="s">
        <v>86</v>
      </c>
      <c r="E19" s="96">
        <v>44501</v>
      </c>
      <c r="F19" s="76" t="s">
        <v>87</v>
      </c>
      <c r="G19" s="13">
        <v>44502</v>
      </c>
      <c r="H19" s="77" t="s">
        <v>433</v>
      </c>
      <c r="I19" s="16">
        <v>72</v>
      </c>
      <c r="J19" s="16">
        <v>50</v>
      </c>
      <c r="K19" s="16">
        <v>26</v>
      </c>
      <c r="L19" s="16">
        <v>21</v>
      </c>
      <c r="M19" s="109">
        <f>Table2245789101123[[#This Row],[P]]*Table2245789101123[[#This Row],[L]]*Table2245789101123[[#This Row],[T]]/4000</f>
        <v>23.4</v>
      </c>
      <c r="N19" s="95">
        <v>24</v>
      </c>
      <c r="O19" s="64">
        <v>2530</v>
      </c>
      <c r="P19" s="112">
        <f>Table2245789101123[[#This Row],[PEMBULATAN]]*O19</f>
        <v>60720</v>
      </c>
    </row>
    <row r="20" spans="1:16" ht="27" customHeight="1" x14ac:dyDescent="0.2">
      <c r="A20" s="115"/>
      <c r="B20" s="115"/>
      <c r="C20" s="73" t="s">
        <v>74</v>
      </c>
      <c r="D20" s="78" t="s">
        <v>86</v>
      </c>
      <c r="E20" s="96">
        <v>44501</v>
      </c>
      <c r="F20" s="76" t="s">
        <v>87</v>
      </c>
      <c r="G20" s="13">
        <v>44502</v>
      </c>
      <c r="H20" s="77" t="s">
        <v>433</v>
      </c>
      <c r="I20" s="16">
        <v>38</v>
      </c>
      <c r="J20" s="16">
        <v>24</v>
      </c>
      <c r="K20" s="16">
        <v>16</v>
      </c>
      <c r="L20" s="16">
        <v>1</v>
      </c>
      <c r="M20" s="109">
        <f>Table2245789101123[[#This Row],[P]]*Table2245789101123[[#This Row],[L]]*Table2245789101123[[#This Row],[T]]/4000</f>
        <v>3.6480000000000001</v>
      </c>
      <c r="N20" s="95">
        <v>3.6480000000000001</v>
      </c>
      <c r="O20" s="64">
        <v>2530</v>
      </c>
      <c r="P20" s="112">
        <f>Table2245789101123[[#This Row],[PEMBULATAN]]*O20</f>
        <v>9229.44</v>
      </c>
    </row>
    <row r="21" spans="1:16" ht="27" customHeight="1" x14ac:dyDescent="0.2">
      <c r="A21" s="115"/>
      <c r="B21" s="115"/>
      <c r="C21" s="73" t="s">
        <v>75</v>
      </c>
      <c r="D21" s="78" t="s">
        <v>86</v>
      </c>
      <c r="E21" s="96">
        <v>44501</v>
      </c>
      <c r="F21" s="76" t="s">
        <v>87</v>
      </c>
      <c r="G21" s="13">
        <v>44502</v>
      </c>
      <c r="H21" s="77" t="s">
        <v>433</v>
      </c>
      <c r="I21" s="16">
        <v>56</v>
      </c>
      <c r="J21" s="16">
        <v>32</v>
      </c>
      <c r="K21" s="16">
        <v>14</v>
      </c>
      <c r="L21" s="16">
        <v>2</v>
      </c>
      <c r="M21" s="109">
        <f>Table2245789101123[[#This Row],[P]]*Table2245789101123[[#This Row],[L]]*Table2245789101123[[#This Row],[T]]/4000</f>
        <v>6.2720000000000002</v>
      </c>
      <c r="N21" s="95">
        <v>6.2720000000000002</v>
      </c>
      <c r="O21" s="64">
        <v>2530</v>
      </c>
      <c r="P21" s="112">
        <f>Table2245789101123[[#This Row],[PEMBULATAN]]*O21</f>
        <v>15868.16</v>
      </c>
    </row>
    <row r="22" spans="1:16" ht="27" customHeight="1" x14ac:dyDescent="0.2">
      <c r="A22" s="115"/>
      <c r="B22" s="115"/>
      <c r="C22" s="73" t="s">
        <v>76</v>
      </c>
      <c r="D22" s="78" t="s">
        <v>86</v>
      </c>
      <c r="E22" s="96">
        <v>44501</v>
      </c>
      <c r="F22" s="76" t="s">
        <v>87</v>
      </c>
      <c r="G22" s="13">
        <v>44502</v>
      </c>
      <c r="H22" s="77" t="s">
        <v>433</v>
      </c>
      <c r="I22" s="16">
        <v>60</v>
      </c>
      <c r="J22" s="16">
        <v>45</v>
      </c>
      <c r="K22" s="16">
        <v>23</v>
      </c>
      <c r="L22" s="16">
        <v>4</v>
      </c>
      <c r="M22" s="109">
        <f>Table2245789101123[[#This Row],[P]]*Table2245789101123[[#This Row],[L]]*Table2245789101123[[#This Row],[T]]/4000</f>
        <v>15.525</v>
      </c>
      <c r="N22" s="95">
        <v>15.525</v>
      </c>
      <c r="O22" s="64">
        <v>2530</v>
      </c>
      <c r="P22" s="112">
        <f>Table2245789101123[[#This Row],[PEMBULATAN]]*O22</f>
        <v>39278.25</v>
      </c>
    </row>
    <row r="23" spans="1:16" ht="27" customHeight="1" x14ac:dyDescent="0.2">
      <c r="A23" s="115"/>
      <c r="B23" s="115"/>
      <c r="C23" s="73" t="s">
        <v>77</v>
      </c>
      <c r="D23" s="78" t="s">
        <v>86</v>
      </c>
      <c r="E23" s="96">
        <v>44501</v>
      </c>
      <c r="F23" s="76" t="s">
        <v>87</v>
      </c>
      <c r="G23" s="13">
        <v>44502</v>
      </c>
      <c r="H23" s="77" t="s">
        <v>433</v>
      </c>
      <c r="I23" s="16">
        <v>58</v>
      </c>
      <c r="J23" s="16">
        <v>35</v>
      </c>
      <c r="K23" s="16">
        <v>10</v>
      </c>
      <c r="L23" s="16">
        <v>1</v>
      </c>
      <c r="M23" s="109">
        <f>Table2245789101123[[#This Row],[P]]*Table2245789101123[[#This Row],[L]]*Table2245789101123[[#This Row],[T]]/4000</f>
        <v>5.0750000000000002</v>
      </c>
      <c r="N23" s="95">
        <v>5.0750000000000002</v>
      </c>
      <c r="O23" s="64">
        <v>2530</v>
      </c>
      <c r="P23" s="112">
        <f>Table2245789101123[[#This Row],[PEMBULATAN]]*O23</f>
        <v>12839.75</v>
      </c>
    </row>
    <row r="24" spans="1:16" ht="27" customHeight="1" x14ac:dyDescent="0.2">
      <c r="A24" s="115"/>
      <c r="B24" s="115"/>
      <c r="C24" s="73" t="s">
        <v>78</v>
      </c>
      <c r="D24" s="78" t="s">
        <v>86</v>
      </c>
      <c r="E24" s="96">
        <v>44501</v>
      </c>
      <c r="F24" s="76" t="s">
        <v>87</v>
      </c>
      <c r="G24" s="13">
        <v>44502</v>
      </c>
      <c r="H24" s="77" t="s">
        <v>433</v>
      </c>
      <c r="I24" s="16">
        <v>83</v>
      </c>
      <c r="J24" s="16">
        <v>67</v>
      </c>
      <c r="K24" s="16">
        <v>37</v>
      </c>
      <c r="L24" s="16">
        <v>8</v>
      </c>
      <c r="M24" s="109">
        <f>Table2245789101123[[#This Row],[P]]*Table2245789101123[[#This Row],[L]]*Table2245789101123[[#This Row],[T]]/4000</f>
        <v>51.439250000000001</v>
      </c>
      <c r="N24" s="95">
        <v>52</v>
      </c>
      <c r="O24" s="64">
        <v>2530</v>
      </c>
      <c r="P24" s="112">
        <f>Table2245789101123[[#This Row],[PEMBULATAN]]*O24</f>
        <v>131560</v>
      </c>
    </row>
    <row r="25" spans="1:16" ht="27" customHeight="1" x14ac:dyDescent="0.2">
      <c r="A25" s="115"/>
      <c r="B25" s="115"/>
      <c r="C25" s="73" t="s">
        <v>79</v>
      </c>
      <c r="D25" s="78" t="s">
        <v>86</v>
      </c>
      <c r="E25" s="96">
        <v>44501</v>
      </c>
      <c r="F25" s="76" t="s">
        <v>87</v>
      </c>
      <c r="G25" s="13">
        <v>44502</v>
      </c>
      <c r="H25" s="77" t="s">
        <v>433</v>
      </c>
      <c r="I25" s="16">
        <v>27</v>
      </c>
      <c r="J25" s="16">
        <v>27</v>
      </c>
      <c r="K25" s="16">
        <v>12</v>
      </c>
      <c r="L25" s="16">
        <v>2</v>
      </c>
      <c r="M25" s="109">
        <f>Table2245789101123[[#This Row],[P]]*Table2245789101123[[#This Row],[L]]*Table2245789101123[[#This Row],[T]]/4000</f>
        <v>2.1869999999999998</v>
      </c>
      <c r="N25" s="95">
        <v>2.1869999999999998</v>
      </c>
      <c r="O25" s="64">
        <v>2530</v>
      </c>
      <c r="P25" s="112">
        <f>Table2245789101123[[#This Row],[PEMBULATAN]]*O25</f>
        <v>5533.11</v>
      </c>
    </row>
    <row r="26" spans="1:16" ht="27" customHeight="1" x14ac:dyDescent="0.2">
      <c r="A26" s="115"/>
      <c r="B26" s="116"/>
      <c r="C26" s="73" t="s">
        <v>80</v>
      </c>
      <c r="D26" s="78" t="s">
        <v>86</v>
      </c>
      <c r="E26" s="96">
        <v>44501</v>
      </c>
      <c r="F26" s="76" t="s">
        <v>87</v>
      </c>
      <c r="G26" s="13">
        <v>44502</v>
      </c>
      <c r="H26" s="77" t="s">
        <v>433</v>
      </c>
      <c r="I26" s="16">
        <v>98</v>
      </c>
      <c r="J26" s="16">
        <v>61</v>
      </c>
      <c r="K26" s="16">
        <v>37</v>
      </c>
      <c r="L26" s="16">
        <v>18</v>
      </c>
      <c r="M26" s="109">
        <f>Table2245789101123[[#This Row],[P]]*Table2245789101123[[#This Row],[L]]*Table2245789101123[[#This Row],[T]]/4000</f>
        <v>55.296500000000002</v>
      </c>
      <c r="N26" s="95">
        <v>56</v>
      </c>
      <c r="O26" s="64">
        <v>2530</v>
      </c>
      <c r="P26" s="112">
        <f>Table2245789101123[[#This Row],[PEMBULATAN]]*O26</f>
        <v>141680</v>
      </c>
    </row>
    <row r="27" spans="1:16" ht="27" customHeight="1" x14ac:dyDescent="0.2">
      <c r="A27" s="115"/>
      <c r="B27" s="117" t="s">
        <v>81</v>
      </c>
      <c r="C27" s="73" t="s">
        <v>82</v>
      </c>
      <c r="D27" s="78" t="s">
        <v>86</v>
      </c>
      <c r="E27" s="96">
        <v>44501</v>
      </c>
      <c r="F27" s="76" t="s">
        <v>87</v>
      </c>
      <c r="G27" s="13">
        <v>44502</v>
      </c>
      <c r="H27" s="77" t="s">
        <v>433</v>
      </c>
      <c r="I27" s="16">
        <v>57</v>
      </c>
      <c r="J27" s="16">
        <v>46</v>
      </c>
      <c r="K27" s="16">
        <v>29</v>
      </c>
      <c r="L27" s="16">
        <v>6</v>
      </c>
      <c r="M27" s="109">
        <f>Table2245789101123[[#This Row],[P]]*Table2245789101123[[#This Row],[L]]*Table2245789101123[[#This Row],[T]]/4000</f>
        <v>19.009499999999999</v>
      </c>
      <c r="N27" s="95">
        <v>19.009499999999999</v>
      </c>
      <c r="O27" s="64">
        <v>2530</v>
      </c>
      <c r="P27" s="112">
        <f>Table2245789101123[[#This Row],[PEMBULATAN]]*O27</f>
        <v>48094.034999999996</v>
      </c>
    </row>
    <row r="28" spans="1:16" ht="27" customHeight="1" x14ac:dyDescent="0.2">
      <c r="A28" s="115"/>
      <c r="B28" s="115"/>
      <c r="C28" s="73" t="s">
        <v>83</v>
      </c>
      <c r="D28" s="78" t="s">
        <v>86</v>
      </c>
      <c r="E28" s="96">
        <v>44501</v>
      </c>
      <c r="F28" s="76" t="s">
        <v>87</v>
      </c>
      <c r="G28" s="13">
        <v>44502</v>
      </c>
      <c r="H28" s="77" t="s">
        <v>433</v>
      </c>
      <c r="I28" s="16">
        <v>70</v>
      </c>
      <c r="J28" s="16">
        <v>68</v>
      </c>
      <c r="K28" s="16">
        <v>29</v>
      </c>
      <c r="L28" s="16">
        <v>15</v>
      </c>
      <c r="M28" s="109">
        <f>Table2245789101123[[#This Row],[P]]*Table2245789101123[[#This Row],[L]]*Table2245789101123[[#This Row],[T]]/4000</f>
        <v>34.51</v>
      </c>
      <c r="N28" s="95">
        <v>34.51</v>
      </c>
      <c r="O28" s="64">
        <v>2530</v>
      </c>
      <c r="P28" s="112">
        <f>Table2245789101123[[#This Row],[PEMBULATAN]]*O28</f>
        <v>87310.299999999988</v>
      </c>
    </row>
    <row r="29" spans="1:16" ht="27" customHeight="1" x14ac:dyDescent="0.2">
      <c r="A29" s="115"/>
      <c r="B29" s="115"/>
      <c r="C29" s="73" t="s">
        <v>84</v>
      </c>
      <c r="D29" s="78" t="s">
        <v>86</v>
      </c>
      <c r="E29" s="96">
        <v>44501</v>
      </c>
      <c r="F29" s="76" t="s">
        <v>87</v>
      </c>
      <c r="G29" s="13">
        <v>44502</v>
      </c>
      <c r="H29" s="77" t="s">
        <v>433</v>
      </c>
      <c r="I29" s="16">
        <v>53</v>
      </c>
      <c r="J29" s="16">
        <v>42</v>
      </c>
      <c r="K29" s="16">
        <v>21</v>
      </c>
      <c r="L29" s="16">
        <v>9</v>
      </c>
      <c r="M29" s="109">
        <f>Table2245789101123[[#This Row],[P]]*Table2245789101123[[#This Row],[L]]*Table2245789101123[[#This Row],[T]]/4000</f>
        <v>11.686500000000001</v>
      </c>
      <c r="N29" s="95">
        <v>11.686500000000001</v>
      </c>
      <c r="O29" s="64">
        <v>2530</v>
      </c>
      <c r="P29" s="112">
        <f>Table2245789101123[[#This Row],[PEMBULATAN]]*O29</f>
        <v>29566.845000000001</v>
      </c>
    </row>
    <row r="30" spans="1:16" ht="27" customHeight="1" x14ac:dyDescent="0.2">
      <c r="A30" s="116"/>
      <c r="B30" s="116"/>
      <c r="C30" s="73" t="s">
        <v>85</v>
      </c>
      <c r="D30" s="78" t="s">
        <v>86</v>
      </c>
      <c r="E30" s="96">
        <v>44501</v>
      </c>
      <c r="F30" s="76" t="s">
        <v>87</v>
      </c>
      <c r="G30" s="13">
        <v>44502</v>
      </c>
      <c r="H30" s="77" t="s">
        <v>433</v>
      </c>
      <c r="I30" s="16">
        <v>77</v>
      </c>
      <c r="J30" s="16">
        <v>59</v>
      </c>
      <c r="K30" s="16">
        <v>38</v>
      </c>
      <c r="L30" s="16">
        <v>46</v>
      </c>
      <c r="M30" s="109">
        <f>Table2245789101123[[#This Row],[P]]*Table2245789101123[[#This Row],[L]]*Table2245789101123[[#This Row],[T]]/4000</f>
        <v>43.158499999999997</v>
      </c>
      <c r="N30" s="72">
        <v>46</v>
      </c>
      <c r="O30" s="64">
        <v>2530</v>
      </c>
      <c r="P30" s="112">
        <f>Table2245789101123[[#This Row],[PEMBULATAN]]*O30</f>
        <v>116380</v>
      </c>
    </row>
    <row r="31" spans="1:16" ht="22.5" customHeight="1" x14ac:dyDescent="0.2">
      <c r="A31" s="143" t="s">
        <v>30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5"/>
      <c r="M31" s="79">
        <f>SUBTOTAL(109,Table2245789101123[KG VOLUME])</f>
        <v>694.79525000000001</v>
      </c>
      <c r="N31" s="68">
        <f>SUM(N3:N30)</f>
        <v>703.29300000000001</v>
      </c>
      <c r="O31" s="146">
        <f>SUM(P3:P30)</f>
        <v>1779331.2899999998</v>
      </c>
      <c r="P31" s="147"/>
    </row>
    <row r="32" spans="1:16" ht="18" customHeight="1" x14ac:dyDescent="0.2">
      <c r="A32" s="85"/>
      <c r="B32" s="56" t="s">
        <v>42</v>
      </c>
      <c r="C32" s="55"/>
      <c r="D32" s="57" t="s">
        <v>43</v>
      </c>
      <c r="E32" s="85"/>
      <c r="F32" s="85"/>
      <c r="G32" s="85"/>
      <c r="H32" s="85"/>
      <c r="I32" s="85"/>
      <c r="J32" s="85"/>
      <c r="K32" s="85"/>
      <c r="L32" s="85"/>
      <c r="M32" s="86"/>
      <c r="N32" s="87" t="s">
        <v>51</v>
      </c>
      <c r="O32" s="88"/>
      <c r="P32" s="88">
        <f>O31*10%</f>
        <v>177933.12899999999</v>
      </c>
    </row>
    <row r="33" spans="1:16" ht="18" customHeight="1" thickBot="1" x14ac:dyDescent="0.25">
      <c r="A33" s="85"/>
      <c r="B33" s="56"/>
      <c r="C33" s="55"/>
      <c r="D33" s="57"/>
      <c r="E33" s="85"/>
      <c r="F33" s="85"/>
      <c r="G33" s="85"/>
      <c r="H33" s="85"/>
      <c r="I33" s="85"/>
      <c r="J33" s="85"/>
      <c r="K33" s="85"/>
      <c r="L33" s="85"/>
      <c r="M33" s="86"/>
      <c r="N33" s="89" t="s">
        <v>52</v>
      </c>
      <c r="O33" s="90"/>
      <c r="P33" s="90">
        <f>O31-P32</f>
        <v>1601398.1609999998</v>
      </c>
    </row>
    <row r="34" spans="1:16" ht="18" customHeight="1" x14ac:dyDescent="0.2">
      <c r="A34" s="11"/>
      <c r="H34" s="63"/>
      <c r="N34" s="62" t="s">
        <v>31</v>
      </c>
      <c r="P34" s="69">
        <f>P33*1%</f>
        <v>16013.981609999999</v>
      </c>
    </row>
    <row r="35" spans="1:16" ht="18" customHeight="1" thickBot="1" x14ac:dyDescent="0.25">
      <c r="A35" s="11"/>
      <c r="H35" s="63"/>
      <c r="N35" s="62" t="s">
        <v>53</v>
      </c>
      <c r="P35" s="71">
        <f>P33*2%</f>
        <v>32027.963219999998</v>
      </c>
    </row>
    <row r="36" spans="1:16" ht="18" customHeight="1" x14ac:dyDescent="0.2">
      <c r="A36" s="11"/>
      <c r="H36" s="63"/>
      <c r="N36" s="66" t="s">
        <v>32</v>
      </c>
      <c r="O36" s="67"/>
      <c r="P36" s="70">
        <f>P33+P34-P35</f>
        <v>1585384.1793899997</v>
      </c>
    </row>
    <row r="38" spans="1:16" x14ac:dyDescent="0.2">
      <c r="A38" s="11"/>
      <c r="H38" s="63"/>
      <c r="P38" s="71"/>
    </row>
    <row r="39" spans="1:16" x14ac:dyDescent="0.2">
      <c r="A39" s="11"/>
      <c r="H39" s="63"/>
      <c r="O39" s="58"/>
      <c r="P39" s="71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</sheetData>
  <mergeCells count="2">
    <mergeCell ref="A31:L31"/>
    <mergeCell ref="O31:P31"/>
  </mergeCells>
  <conditionalFormatting sqref="C3:C30">
    <cfRule type="duplicateValues" dxfId="563" priority="4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9"/>
  <sheetViews>
    <sheetView zoomScale="110" zoomScaleNormal="110" workbookViewId="0">
      <pane xSplit="3" ySplit="2" topLeftCell="D214" activePane="bottomRight" state="frozen"/>
      <selection pane="topRight" activeCell="B1" sqref="B1"/>
      <selection pane="bottomLeft" activeCell="A3" sqref="A3"/>
      <selection pane="bottomRight" activeCell="N222" sqref="N222"/>
    </sheetView>
  </sheetViews>
  <sheetFormatPr defaultRowHeight="15" x14ac:dyDescent="0.2"/>
  <cols>
    <col min="1" max="1" width="8" style="4" customWidth="1"/>
    <col min="2" max="2" width="19.5703125" style="2" customWidth="1"/>
    <col min="3" max="3" width="15.42578125" style="2" customWidth="1"/>
    <col min="4" max="4" width="10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402347</v>
      </c>
      <c r="B3" s="74" t="s">
        <v>1917</v>
      </c>
      <c r="C3" s="9" t="s">
        <v>1918</v>
      </c>
      <c r="D3" s="76" t="s">
        <v>86</v>
      </c>
      <c r="E3" s="13">
        <v>44509</v>
      </c>
      <c r="F3" s="76" t="s">
        <v>554</v>
      </c>
      <c r="G3" s="13">
        <v>44510</v>
      </c>
      <c r="H3" s="10" t="s">
        <v>1768</v>
      </c>
      <c r="I3" s="1">
        <v>92</v>
      </c>
      <c r="J3" s="1">
        <v>60</v>
      </c>
      <c r="K3" s="1">
        <v>30</v>
      </c>
      <c r="L3" s="1">
        <v>17</v>
      </c>
      <c r="M3" s="80">
        <v>41.4</v>
      </c>
      <c r="N3" s="8">
        <v>42</v>
      </c>
      <c r="O3" s="64">
        <v>2530</v>
      </c>
      <c r="P3" s="65">
        <f>Table2245789101123456789101112131415161718192021[[#This Row],[PEMBULATAN]]*O3</f>
        <v>106260</v>
      </c>
    </row>
    <row r="4" spans="1:16" ht="26.25" customHeight="1" x14ac:dyDescent="0.2">
      <c r="A4" s="14"/>
      <c r="B4" s="75"/>
      <c r="C4" s="73" t="s">
        <v>1919</v>
      </c>
      <c r="D4" s="78" t="s">
        <v>86</v>
      </c>
      <c r="E4" s="13">
        <v>44509</v>
      </c>
      <c r="F4" s="76" t="s">
        <v>554</v>
      </c>
      <c r="G4" s="13">
        <v>44510</v>
      </c>
      <c r="H4" s="77" t="s">
        <v>1768</v>
      </c>
      <c r="I4" s="16">
        <v>54</v>
      </c>
      <c r="J4" s="16">
        <v>38</v>
      </c>
      <c r="K4" s="16">
        <v>20</v>
      </c>
      <c r="L4" s="16">
        <v>7</v>
      </c>
      <c r="M4" s="81">
        <v>10.26</v>
      </c>
      <c r="N4" s="95">
        <v>10.26</v>
      </c>
      <c r="O4" s="64">
        <v>2530</v>
      </c>
      <c r="P4" s="65">
        <f>Table2245789101123456789101112131415161718192021[[#This Row],[PEMBULATAN]]*O4</f>
        <v>25957.8</v>
      </c>
    </row>
    <row r="5" spans="1:16" ht="26.25" customHeight="1" x14ac:dyDescent="0.2">
      <c r="A5" s="14"/>
      <c r="B5" s="75"/>
      <c r="C5" s="73" t="s">
        <v>1920</v>
      </c>
      <c r="D5" s="78" t="s">
        <v>86</v>
      </c>
      <c r="E5" s="13">
        <v>44509</v>
      </c>
      <c r="F5" s="76" t="s">
        <v>554</v>
      </c>
      <c r="G5" s="13">
        <v>44510</v>
      </c>
      <c r="H5" s="77" t="s">
        <v>1768</v>
      </c>
      <c r="I5" s="16">
        <v>80</v>
      </c>
      <c r="J5" s="16">
        <v>62</v>
      </c>
      <c r="K5" s="16">
        <v>33</v>
      </c>
      <c r="L5" s="16">
        <v>20</v>
      </c>
      <c r="M5" s="81">
        <v>40.92</v>
      </c>
      <c r="N5" s="95">
        <v>40.92</v>
      </c>
      <c r="O5" s="64">
        <v>2530</v>
      </c>
      <c r="P5" s="65">
        <f>Table2245789101123456789101112131415161718192021[[#This Row],[PEMBULATAN]]*O5</f>
        <v>103527.6</v>
      </c>
    </row>
    <row r="6" spans="1:16" ht="26.25" customHeight="1" x14ac:dyDescent="0.2">
      <c r="A6" s="14"/>
      <c r="B6" s="75"/>
      <c r="C6" s="73" t="s">
        <v>1921</v>
      </c>
      <c r="D6" s="78" t="s">
        <v>86</v>
      </c>
      <c r="E6" s="13">
        <v>44509</v>
      </c>
      <c r="F6" s="76" t="s">
        <v>554</v>
      </c>
      <c r="G6" s="13">
        <v>44510</v>
      </c>
      <c r="H6" s="77" t="s">
        <v>1768</v>
      </c>
      <c r="I6" s="16">
        <v>94</v>
      </c>
      <c r="J6" s="16">
        <v>70</v>
      </c>
      <c r="K6" s="16">
        <v>32</v>
      </c>
      <c r="L6" s="16">
        <v>26</v>
      </c>
      <c r="M6" s="81">
        <v>52.64</v>
      </c>
      <c r="N6" s="95">
        <v>52.64</v>
      </c>
      <c r="O6" s="64">
        <v>2530</v>
      </c>
      <c r="P6" s="65">
        <f>Table2245789101123456789101112131415161718192021[[#This Row],[PEMBULATAN]]*O6</f>
        <v>133179.20000000001</v>
      </c>
    </row>
    <row r="7" spans="1:16" ht="26.25" customHeight="1" x14ac:dyDescent="0.2">
      <c r="A7" s="14"/>
      <c r="B7" s="75"/>
      <c r="C7" s="73" t="s">
        <v>1922</v>
      </c>
      <c r="D7" s="78" t="s">
        <v>86</v>
      </c>
      <c r="E7" s="13">
        <v>44509</v>
      </c>
      <c r="F7" s="76" t="s">
        <v>554</v>
      </c>
      <c r="G7" s="13">
        <v>44510</v>
      </c>
      <c r="H7" s="77" t="s">
        <v>1768</v>
      </c>
      <c r="I7" s="16">
        <v>37</v>
      </c>
      <c r="J7" s="16">
        <v>34</v>
      </c>
      <c r="K7" s="16">
        <v>22</v>
      </c>
      <c r="L7" s="16">
        <v>3</v>
      </c>
      <c r="M7" s="81">
        <v>6.9189999999999996</v>
      </c>
      <c r="N7" s="95">
        <v>6.9189999999999996</v>
      </c>
      <c r="O7" s="64">
        <v>2530</v>
      </c>
      <c r="P7" s="65">
        <f>Table2245789101123456789101112131415161718192021[[#This Row],[PEMBULATAN]]*O7</f>
        <v>17505.07</v>
      </c>
    </row>
    <row r="8" spans="1:16" ht="26.25" customHeight="1" x14ac:dyDescent="0.2">
      <c r="A8" s="14"/>
      <c r="B8" s="75"/>
      <c r="C8" s="73" t="s">
        <v>1923</v>
      </c>
      <c r="D8" s="78" t="s">
        <v>86</v>
      </c>
      <c r="E8" s="13">
        <v>44509</v>
      </c>
      <c r="F8" s="76" t="s">
        <v>554</v>
      </c>
      <c r="G8" s="13">
        <v>44510</v>
      </c>
      <c r="H8" s="77" t="s">
        <v>1768</v>
      </c>
      <c r="I8" s="16">
        <v>87</v>
      </c>
      <c r="J8" s="16">
        <v>57</v>
      </c>
      <c r="K8" s="16">
        <v>36</v>
      </c>
      <c r="L8" s="16">
        <v>22</v>
      </c>
      <c r="M8" s="81">
        <v>44.631</v>
      </c>
      <c r="N8" s="95">
        <v>44.631</v>
      </c>
      <c r="O8" s="64">
        <v>2530</v>
      </c>
      <c r="P8" s="65">
        <f>Table2245789101123456789101112131415161718192021[[#This Row],[PEMBULATAN]]*O8</f>
        <v>112916.43000000001</v>
      </c>
    </row>
    <row r="9" spans="1:16" ht="26.25" customHeight="1" x14ac:dyDescent="0.2">
      <c r="A9" s="14"/>
      <c r="B9" s="75"/>
      <c r="C9" s="73" t="s">
        <v>1924</v>
      </c>
      <c r="D9" s="78" t="s">
        <v>86</v>
      </c>
      <c r="E9" s="13">
        <v>44509</v>
      </c>
      <c r="F9" s="76" t="s">
        <v>554</v>
      </c>
      <c r="G9" s="13">
        <v>44510</v>
      </c>
      <c r="H9" s="77" t="s">
        <v>1768</v>
      </c>
      <c r="I9" s="16">
        <v>107</v>
      </c>
      <c r="J9" s="16">
        <v>54</v>
      </c>
      <c r="K9" s="16">
        <v>36</v>
      </c>
      <c r="L9" s="16">
        <v>20</v>
      </c>
      <c r="M9" s="81">
        <v>52.002000000000002</v>
      </c>
      <c r="N9" s="95">
        <v>52.002000000000002</v>
      </c>
      <c r="O9" s="64">
        <v>2530</v>
      </c>
      <c r="P9" s="65">
        <f>Table2245789101123456789101112131415161718192021[[#This Row],[PEMBULATAN]]*O9</f>
        <v>131565.06</v>
      </c>
    </row>
    <row r="10" spans="1:16" ht="26.25" customHeight="1" x14ac:dyDescent="0.2">
      <c r="A10" s="14"/>
      <c r="B10" s="75"/>
      <c r="C10" s="73" t="s">
        <v>1925</v>
      </c>
      <c r="D10" s="78" t="s">
        <v>86</v>
      </c>
      <c r="E10" s="13">
        <v>44509</v>
      </c>
      <c r="F10" s="76" t="s">
        <v>554</v>
      </c>
      <c r="G10" s="13">
        <v>44510</v>
      </c>
      <c r="H10" s="77" t="s">
        <v>1768</v>
      </c>
      <c r="I10" s="16">
        <v>102</v>
      </c>
      <c r="J10" s="16">
        <v>55</v>
      </c>
      <c r="K10" s="16">
        <v>33</v>
      </c>
      <c r="L10" s="16">
        <v>28</v>
      </c>
      <c r="M10" s="81">
        <v>46.282499999999999</v>
      </c>
      <c r="N10" s="95">
        <v>46.282499999999999</v>
      </c>
      <c r="O10" s="64">
        <v>2530</v>
      </c>
      <c r="P10" s="65">
        <f>Table2245789101123456789101112131415161718192021[[#This Row],[PEMBULATAN]]*O10</f>
        <v>117094.72499999999</v>
      </c>
    </row>
    <row r="11" spans="1:16" ht="26.25" customHeight="1" x14ac:dyDescent="0.2">
      <c r="A11" s="14"/>
      <c r="B11" s="75"/>
      <c r="C11" s="73" t="s">
        <v>1926</v>
      </c>
      <c r="D11" s="78" t="s">
        <v>86</v>
      </c>
      <c r="E11" s="13">
        <v>44509</v>
      </c>
      <c r="F11" s="76" t="s">
        <v>554</v>
      </c>
      <c r="G11" s="13">
        <v>44510</v>
      </c>
      <c r="H11" s="77" t="s">
        <v>1768</v>
      </c>
      <c r="I11" s="16">
        <v>86</v>
      </c>
      <c r="J11" s="16">
        <v>57</v>
      </c>
      <c r="K11" s="16">
        <v>45</v>
      </c>
      <c r="L11" s="16">
        <v>18</v>
      </c>
      <c r="M11" s="81">
        <v>55.147500000000001</v>
      </c>
      <c r="N11" s="95">
        <v>55.147500000000001</v>
      </c>
      <c r="O11" s="64">
        <v>2530</v>
      </c>
      <c r="P11" s="65">
        <f>Table2245789101123456789101112131415161718192021[[#This Row],[PEMBULATAN]]*O11</f>
        <v>139523.17499999999</v>
      </c>
    </row>
    <row r="12" spans="1:16" ht="26.25" customHeight="1" x14ac:dyDescent="0.2">
      <c r="A12" s="14"/>
      <c r="B12" s="75"/>
      <c r="C12" s="73" t="s">
        <v>1927</v>
      </c>
      <c r="D12" s="78" t="s">
        <v>86</v>
      </c>
      <c r="E12" s="13">
        <v>44509</v>
      </c>
      <c r="F12" s="76" t="s">
        <v>554</v>
      </c>
      <c r="G12" s="13">
        <v>44510</v>
      </c>
      <c r="H12" s="77" t="s">
        <v>1768</v>
      </c>
      <c r="I12" s="16">
        <v>58</v>
      </c>
      <c r="J12" s="16">
        <v>47</v>
      </c>
      <c r="K12" s="16">
        <v>39</v>
      </c>
      <c r="L12" s="16">
        <v>14</v>
      </c>
      <c r="M12" s="81">
        <v>26.578499999999998</v>
      </c>
      <c r="N12" s="95">
        <v>26.578499999999998</v>
      </c>
      <c r="O12" s="64">
        <v>2530</v>
      </c>
      <c r="P12" s="65">
        <f>Table2245789101123456789101112131415161718192021[[#This Row],[PEMBULATAN]]*O12</f>
        <v>67243.604999999996</v>
      </c>
    </row>
    <row r="13" spans="1:16" ht="26.25" customHeight="1" x14ac:dyDescent="0.2">
      <c r="A13" s="14"/>
      <c r="B13" s="75"/>
      <c r="C13" s="73" t="s">
        <v>1928</v>
      </c>
      <c r="D13" s="78" t="s">
        <v>86</v>
      </c>
      <c r="E13" s="13">
        <v>44509</v>
      </c>
      <c r="F13" s="76" t="s">
        <v>554</v>
      </c>
      <c r="G13" s="13">
        <v>44510</v>
      </c>
      <c r="H13" s="77" t="s">
        <v>1768</v>
      </c>
      <c r="I13" s="16">
        <v>50</v>
      </c>
      <c r="J13" s="16">
        <v>52</v>
      </c>
      <c r="K13" s="16">
        <v>34</v>
      </c>
      <c r="L13" s="16">
        <v>6</v>
      </c>
      <c r="M13" s="81">
        <v>22.1</v>
      </c>
      <c r="N13" s="95">
        <v>22.1</v>
      </c>
      <c r="O13" s="64">
        <v>2530</v>
      </c>
      <c r="P13" s="65">
        <f>Table2245789101123456789101112131415161718192021[[#This Row],[PEMBULATAN]]*O13</f>
        <v>55913</v>
      </c>
    </row>
    <row r="14" spans="1:16" ht="26.25" customHeight="1" x14ac:dyDescent="0.2">
      <c r="A14" s="14"/>
      <c r="B14" s="75"/>
      <c r="C14" s="73" t="s">
        <v>1929</v>
      </c>
      <c r="D14" s="78" t="s">
        <v>86</v>
      </c>
      <c r="E14" s="13">
        <v>44509</v>
      </c>
      <c r="F14" s="76" t="s">
        <v>554</v>
      </c>
      <c r="G14" s="13">
        <v>44510</v>
      </c>
      <c r="H14" s="77" t="s">
        <v>1768</v>
      </c>
      <c r="I14" s="16">
        <v>40</v>
      </c>
      <c r="J14" s="16">
        <v>33</v>
      </c>
      <c r="K14" s="16">
        <v>18</v>
      </c>
      <c r="L14" s="16">
        <v>5</v>
      </c>
      <c r="M14" s="81">
        <v>5.94</v>
      </c>
      <c r="N14" s="95">
        <v>5.94</v>
      </c>
      <c r="O14" s="64">
        <v>2530</v>
      </c>
      <c r="P14" s="65">
        <f>Table2245789101123456789101112131415161718192021[[#This Row],[PEMBULATAN]]*O14</f>
        <v>15028.2</v>
      </c>
    </row>
    <row r="15" spans="1:16" ht="26.25" customHeight="1" x14ac:dyDescent="0.2">
      <c r="A15" s="14"/>
      <c r="B15" s="75"/>
      <c r="C15" s="73" t="s">
        <v>1930</v>
      </c>
      <c r="D15" s="78" t="s">
        <v>86</v>
      </c>
      <c r="E15" s="13">
        <v>44509</v>
      </c>
      <c r="F15" s="76" t="s">
        <v>554</v>
      </c>
      <c r="G15" s="13">
        <v>44510</v>
      </c>
      <c r="H15" s="77" t="s">
        <v>1768</v>
      </c>
      <c r="I15" s="16">
        <v>10</v>
      </c>
      <c r="J15" s="16">
        <v>13</v>
      </c>
      <c r="K15" s="16">
        <v>13</v>
      </c>
      <c r="L15" s="16">
        <v>3</v>
      </c>
      <c r="M15" s="81">
        <v>0.42249999999999999</v>
      </c>
      <c r="N15" s="95">
        <v>3</v>
      </c>
      <c r="O15" s="64">
        <v>2530</v>
      </c>
      <c r="P15" s="65">
        <f>Table2245789101123456789101112131415161718192021[[#This Row],[PEMBULATAN]]*O15</f>
        <v>7590</v>
      </c>
    </row>
    <row r="16" spans="1:16" ht="26.25" customHeight="1" x14ac:dyDescent="0.2">
      <c r="A16" s="14"/>
      <c r="B16" s="75"/>
      <c r="C16" s="73" t="s">
        <v>1931</v>
      </c>
      <c r="D16" s="78" t="s">
        <v>86</v>
      </c>
      <c r="E16" s="13">
        <v>44509</v>
      </c>
      <c r="F16" s="76" t="s">
        <v>554</v>
      </c>
      <c r="G16" s="13">
        <v>44510</v>
      </c>
      <c r="H16" s="77" t="s">
        <v>1768</v>
      </c>
      <c r="I16" s="16">
        <v>92</v>
      </c>
      <c r="J16" s="16">
        <v>25</v>
      </c>
      <c r="K16" s="16">
        <v>20</v>
      </c>
      <c r="L16" s="16">
        <v>13</v>
      </c>
      <c r="M16" s="81">
        <v>11.5</v>
      </c>
      <c r="N16" s="95">
        <v>13</v>
      </c>
      <c r="O16" s="64">
        <v>2530</v>
      </c>
      <c r="P16" s="65">
        <f>Table2245789101123456789101112131415161718192021[[#This Row],[PEMBULATAN]]*O16</f>
        <v>32890</v>
      </c>
    </row>
    <row r="17" spans="1:16" ht="26.25" customHeight="1" x14ac:dyDescent="0.2">
      <c r="A17" s="14"/>
      <c r="B17" s="75"/>
      <c r="C17" s="73" t="s">
        <v>1932</v>
      </c>
      <c r="D17" s="78" t="s">
        <v>86</v>
      </c>
      <c r="E17" s="13">
        <v>44509</v>
      </c>
      <c r="F17" s="76" t="s">
        <v>554</v>
      </c>
      <c r="G17" s="13">
        <v>44510</v>
      </c>
      <c r="H17" s="77" t="s">
        <v>1768</v>
      </c>
      <c r="I17" s="16">
        <v>57</v>
      </c>
      <c r="J17" s="16">
        <v>27</v>
      </c>
      <c r="K17" s="16">
        <v>22</v>
      </c>
      <c r="L17" s="16">
        <v>4</v>
      </c>
      <c r="M17" s="81">
        <v>8.4644999999999992</v>
      </c>
      <c r="N17" s="95">
        <v>9</v>
      </c>
      <c r="O17" s="64">
        <v>2530</v>
      </c>
      <c r="P17" s="65">
        <f>Table2245789101123456789101112131415161718192021[[#This Row],[PEMBULATAN]]*O17</f>
        <v>22770</v>
      </c>
    </row>
    <row r="18" spans="1:16" ht="26.25" customHeight="1" x14ac:dyDescent="0.2">
      <c r="A18" s="14"/>
      <c r="B18" s="75"/>
      <c r="C18" s="73" t="s">
        <v>1933</v>
      </c>
      <c r="D18" s="78" t="s">
        <v>86</v>
      </c>
      <c r="E18" s="13">
        <v>44509</v>
      </c>
      <c r="F18" s="76" t="s">
        <v>554</v>
      </c>
      <c r="G18" s="13">
        <v>44510</v>
      </c>
      <c r="H18" s="77" t="s">
        <v>1768</v>
      </c>
      <c r="I18" s="16">
        <v>65</v>
      </c>
      <c r="J18" s="16">
        <v>36</v>
      </c>
      <c r="K18" s="16">
        <v>31</v>
      </c>
      <c r="L18" s="16">
        <v>12</v>
      </c>
      <c r="M18" s="81">
        <v>18.135000000000002</v>
      </c>
      <c r="N18" s="95">
        <v>18.135000000000002</v>
      </c>
      <c r="O18" s="64">
        <v>2530</v>
      </c>
      <c r="P18" s="65">
        <f>Table2245789101123456789101112131415161718192021[[#This Row],[PEMBULATAN]]*O18</f>
        <v>45881.55</v>
      </c>
    </row>
    <row r="19" spans="1:16" ht="26.25" customHeight="1" x14ac:dyDescent="0.2">
      <c r="A19" s="14"/>
      <c r="B19" s="75"/>
      <c r="C19" s="73" t="s">
        <v>1934</v>
      </c>
      <c r="D19" s="78" t="s">
        <v>86</v>
      </c>
      <c r="E19" s="13">
        <v>44509</v>
      </c>
      <c r="F19" s="76" t="s">
        <v>554</v>
      </c>
      <c r="G19" s="13">
        <v>44510</v>
      </c>
      <c r="H19" s="77" t="s">
        <v>1768</v>
      </c>
      <c r="I19" s="16">
        <v>86</v>
      </c>
      <c r="J19" s="16">
        <v>44</v>
      </c>
      <c r="K19" s="16">
        <v>57</v>
      </c>
      <c r="L19" s="16">
        <v>28</v>
      </c>
      <c r="M19" s="81">
        <v>53.921999999999997</v>
      </c>
      <c r="N19" s="95">
        <v>53.921999999999997</v>
      </c>
      <c r="O19" s="64">
        <v>2530</v>
      </c>
      <c r="P19" s="65">
        <f>Table2245789101123456789101112131415161718192021[[#This Row],[PEMBULATAN]]*O19</f>
        <v>136422.66</v>
      </c>
    </row>
    <row r="20" spans="1:16" ht="26.25" customHeight="1" x14ac:dyDescent="0.2">
      <c r="A20" s="14"/>
      <c r="B20" s="75"/>
      <c r="C20" s="73" t="s">
        <v>1935</v>
      </c>
      <c r="D20" s="78" t="s">
        <v>86</v>
      </c>
      <c r="E20" s="13">
        <v>44509</v>
      </c>
      <c r="F20" s="76" t="s">
        <v>554</v>
      </c>
      <c r="G20" s="13">
        <v>44510</v>
      </c>
      <c r="H20" s="77" t="s">
        <v>1768</v>
      </c>
      <c r="I20" s="16">
        <v>77</v>
      </c>
      <c r="J20" s="16">
        <v>46</v>
      </c>
      <c r="K20" s="16">
        <v>29</v>
      </c>
      <c r="L20" s="16">
        <v>27</v>
      </c>
      <c r="M20" s="81">
        <v>25.679500000000001</v>
      </c>
      <c r="N20" s="95">
        <v>27</v>
      </c>
      <c r="O20" s="64">
        <v>2530</v>
      </c>
      <c r="P20" s="65">
        <f>Table2245789101123456789101112131415161718192021[[#This Row],[PEMBULATAN]]*O20</f>
        <v>68310</v>
      </c>
    </row>
    <row r="21" spans="1:16" ht="26.25" customHeight="1" x14ac:dyDescent="0.2">
      <c r="A21" s="14"/>
      <c r="B21" s="75"/>
      <c r="C21" s="73" t="s">
        <v>1936</v>
      </c>
      <c r="D21" s="78" t="s">
        <v>86</v>
      </c>
      <c r="E21" s="13">
        <v>44509</v>
      </c>
      <c r="F21" s="76" t="s">
        <v>554</v>
      </c>
      <c r="G21" s="13">
        <v>44510</v>
      </c>
      <c r="H21" s="77" t="s">
        <v>1768</v>
      </c>
      <c r="I21" s="16">
        <v>57</v>
      </c>
      <c r="J21" s="16">
        <v>50</v>
      </c>
      <c r="K21" s="16">
        <v>32</v>
      </c>
      <c r="L21" s="16">
        <v>3</v>
      </c>
      <c r="M21" s="81">
        <v>22.8</v>
      </c>
      <c r="N21" s="95">
        <v>22.8</v>
      </c>
      <c r="O21" s="64">
        <v>2530</v>
      </c>
      <c r="P21" s="65">
        <f>Table2245789101123456789101112131415161718192021[[#This Row],[PEMBULATAN]]*O21</f>
        <v>57684</v>
      </c>
    </row>
    <row r="22" spans="1:16" ht="26.25" customHeight="1" x14ac:dyDescent="0.2">
      <c r="A22" s="14"/>
      <c r="B22" s="75"/>
      <c r="C22" s="73" t="s">
        <v>1937</v>
      </c>
      <c r="D22" s="78" t="s">
        <v>86</v>
      </c>
      <c r="E22" s="13">
        <v>44509</v>
      </c>
      <c r="F22" s="76" t="s">
        <v>554</v>
      </c>
      <c r="G22" s="13">
        <v>44510</v>
      </c>
      <c r="H22" s="77" t="s">
        <v>1768</v>
      </c>
      <c r="I22" s="16">
        <v>62</v>
      </c>
      <c r="J22" s="16">
        <v>35</v>
      </c>
      <c r="K22" s="16">
        <v>26</v>
      </c>
      <c r="L22" s="16">
        <v>1</v>
      </c>
      <c r="M22" s="81">
        <v>14.105</v>
      </c>
      <c r="N22" s="95">
        <v>14.105</v>
      </c>
      <c r="O22" s="64">
        <v>2530</v>
      </c>
      <c r="P22" s="65">
        <f>Table2245789101123456789101112131415161718192021[[#This Row],[PEMBULATAN]]*O22</f>
        <v>35685.65</v>
      </c>
    </row>
    <row r="23" spans="1:16" ht="26.25" customHeight="1" x14ac:dyDescent="0.2">
      <c r="A23" s="14"/>
      <c r="B23" s="75"/>
      <c r="C23" s="73" t="s">
        <v>1938</v>
      </c>
      <c r="D23" s="78" t="s">
        <v>86</v>
      </c>
      <c r="E23" s="13">
        <v>44509</v>
      </c>
      <c r="F23" s="76" t="s">
        <v>554</v>
      </c>
      <c r="G23" s="13">
        <v>44510</v>
      </c>
      <c r="H23" s="77" t="s">
        <v>1768</v>
      </c>
      <c r="I23" s="16">
        <v>41</v>
      </c>
      <c r="J23" s="16">
        <v>34</v>
      </c>
      <c r="K23" s="16">
        <v>34</v>
      </c>
      <c r="L23" s="16">
        <v>5</v>
      </c>
      <c r="M23" s="81">
        <v>11.849</v>
      </c>
      <c r="N23" s="95">
        <v>11.849</v>
      </c>
      <c r="O23" s="64">
        <v>2530</v>
      </c>
      <c r="P23" s="65">
        <f>Table2245789101123456789101112131415161718192021[[#This Row],[PEMBULATAN]]*O23</f>
        <v>29977.97</v>
      </c>
    </row>
    <row r="24" spans="1:16" ht="26.25" customHeight="1" x14ac:dyDescent="0.2">
      <c r="A24" s="14"/>
      <c r="B24" s="75"/>
      <c r="C24" s="73" t="s">
        <v>1939</v>
      </c>
      <c r="D24" s="78" t="s">
        <v>86</v>
      </c>
      <c r="E24" s="13">
        <v>44509</v>
      </c>
      <c r="F24" s="76" t="s">
        <v>554</v>
      </c>
      <c r="G24" s="13">
        <v>44510</v>
      </c>
      <c r="H24" s="77" t="s">
        <v>1768</v>
      </c>
      <c r="I24" s="16">
        <v>38</v>
      </c>
      <c r="J24" s="16">
        <v>38</v>
      </c>
      <c r="K24" s="16">
        <v>48</v>
      </c>
      <c r="L24" s="16">
        <v>3</v>
      </c>
      <c r="M24" s="81">
        <v>17.327999999999999</v>
      </c>
      <c r="N24" s="95">
        <v>18</v>
      </c>
      <c r="O24" s="64">
        <v>2530</v>
      </c>
      <c r="P24" s="65">
        <f>Table2245789101123456789101112131415161718192021[[#This Row],[PEMBULATAN]]*O24</f>
        <v>45540</v>
      </c>
    </row>
    <row r="25" spans="1:16" ht="26.25" customHeight="1" x14ac:dyDescent="0.2">
      <c r="A25" s="14"/>
      <c r="B25" s="75"/>
      <c r="C25" s="73" t="s">
        <v>1940</v>
      </c>
      <c r="D25" s="78" t="s">
        <v>86</v>
      </c>
      <c r="E25" s="13">
        <v>44509</v>
      </c>
      <c r="F25" s="76" t="s">
        <v>554</v>
      </c>
      <c r="G25" s="13">
        <v>44510</v>
      </c>
      <c r="H25" s="77" t="s">
        <v>1768</v>
      </c>
      <c r="I25" s="16">
        <v>154</v>
      </c>
      <c r="J25" s="16">
        <v>10</v>
      </c>
      <c r="K25" s="16">
        <v>10</v>
      </c>
      <c r="L25" s="16">
        <v>1</v>
      </c>
      <c r="M25" s="81">
        <v>3.85</v>
      </c>
      <c r="N25" s="95">
        <v>3.85</v>
      </c>
      <c r="O25" s="64">
        <v>2530</v>
      </c>
      <c r="P25" s="65">
        <f>Table2245789101123456789101112131415161718192021[[#This Row],[PEMBULATAN]]*O25</f>
        <v>9740.5</v>
      </c>
    </row>
    <row r="26" spans="1:16" ht="26.25" customHeight="1" x14ac:dyDescent="0.2">
      <c r="A26" s="14"/>
      <c r="B26" s="75"/>
      <c r="C26" s="73" t="s">
        <v>1941</v>
      </c>
      <c r="D26" s="78" t="s">
        <v>86</v>
      </c>
      <c r="E26" s="13">
        <v>44509</v>
      </c>
      <c r="F26" s="76" t="s">
        <v>554</v>
      </c>
      <c r="G26" s="13">
        <v>44510</v>
      </c>
      <c r="H26" s="77" t="s">
        <v>1768</v>
      </c>
      <c r="I26" s="16">
        <v>52</v>
      </c>
      <c r="J26" s="16">
        <v>52</v>
      </c>
      <c r="K26" s="16">
        <v>5</v>
      </c>
      <c r="L26" s="16">
        <v>1</v>
      </c>
      <c r="M26" s="81">
        <v>3.38</v>
      </c>
      <c r="N26" s="95">
        <v>4</v>
      </c>
      <c r="O26" s="64">
        <v>2530</v>
      </c>
      <c r="P26" s="65">
        <f>Table2245789101123456789101112131415161718192021[[#This Row],[PEMBULATAN]]*O26</f>
        <v>10120</v>
      </c>
    </row>
    <row r="27" spans="1:16" ht="26.25" customHeight="1" x14ac:dyDescent="0.2">
      <c r="A27" s="14"/>
      <c r="B27" s="75"/>
      <c r="C27" s="73" t="s">
        <v>1942</v>
      </c>
      <c r="D27" s="78" t="s">
        <v>86</v>
      </c>
      <c r="E27" s="13">
        <v>44509</v>
      </c>
      <c r="F27" s="76" t="s">
        <v>554</v>
      </c>
      <c r="G27" s="13">
        <v>44510</v>
      </c>
      <c r="H27" s="77" t="s">
        <v>1768</v>
      </c>
      <c r="I27" s="16">
        <v>85</v>
      </c>
      <c r="J27" s="16">
        <v>36</v>
      </c>
      <c r="K27" s="16">
        <v>25</v>
      </c>
      <c r="L27" s="16">
        <v>2</v>
      </c>
      <c r="M27" s="81">
        <v>19.125</v>
      </c>
      <c r="N27" s="95">
        <v>19.125</v>
      </c>
      <c r="O27" s="64">
        <v>2530</v>
      </c>
      <c r="P27" s="65">
        <f>Table2245789101123456789101112131415161718192021[[#This Row],[PEMBULATAN]]*O27</f>
        <v>48386.25</v>
      </c>
    </row>
    <row r="28" spans="1:16" ht="26.25" customHeight="1" x14ac:dyDescent="0.2">
      <c r="A28" s="14"/>
      <c r="B28" s="75"/>
      <c r="C28" s="73" t="s">
        <v>1943</v>
      </c>
      <c r="D28" s="78" t="s">
        <v>86</v>
      </c>
      <c r="E28" s="13">
        <v>44509</v>
      </c>
      <c r="F28" s="76" t="s">
        <v>554</v>
      </c>
      <c r="G28" s="13">
        <v>44510</v>
      </c>
      <c r="H28" s="77" t="s">
        <v>1768</v>
      </c>
      <c r="I28" s="16">
        <v>55</v>
      </c>
      <c r="J28" s="16">
        <v>42</v>
      </c>
      <c r="K28" s="16">
        <v>34</v>
      </c>
      <c r="L28" s="16">
        <v>2</v>
      </c>
      <c r="M28" s="81">
        <v>19.635000000000002</v>
      </c>
      <c r="N28" s="95">
        <v>19.635000000000002</v>
      </c>
      <c r="O28" s="64">
        <v>2530</v>
      </c>
      <c r="P28" s="65">
        <f>Table2245789101123456789101112131415161718192021[[#This Row],[PEMBULATAN]]*O28</f>
        <v>49676.55</v>
      </c>
    </row>
    <row r="29" spans="1:16" ht="26.25" customHeight="1" x14ac:dyDescent="0.2">
      <c r="A29" s="14"/>
      <c r="B29" s="75"/>
      <c r="C29" s="73" t="s">
        <v>1944</v>
      </c>
      <c r="D29" s="78" t="s">
        <v>86</v>
      </c>
      <c r="E29" s="13">
        <v>44509</v>
      </c>
      <c r="F29" s="76" t="s">
        <v>554</v>
      </c>
      <c r="G29" s="13">
        <v>44510</v>
      </c>
      <c r="H29" s="77" t="s">
        <v>1768</v>
      </c>
      <c r="I29" s="16">
        <v>73</v>
      </c>
      <c r="J29" s="16">
        <v>18</v>
      </c>
      <c r="K29" s="16">
        <v>44</v>
      </c>
      <c r="L29" s="16">
        <v>5</v>
      </c>
      <c r="M29" s="81">
        <v>14.454000000000001</v>
      </c>
      <c r="N29" s="95">
        <v>15</v>
      </c>
      <c r="O29" s="64">
        <v>2530</v>
      </c>
      <c r="P29" s="65">
        <f>Table2245789101123456789101112131415161718192021[[#This Row],[PEMBULATAN]]*O29</f>
        <v>37950</v>
      </c>
    </row>
    <row r="30" spans="1:16" ht="26.25" customHeight="1" x14ac:dyDescent="0.2">
      <c r="A30" s="14"/>
      <c r="B30" s="75"/>
      <c r="C30" s="73" t="s">
        <v>1945</v>
      </c>
      <c r="D30" s="78" t="s">
        <v>86</v>
      </c>
      <c r="E30" s="13">
        <v>44509</v>
      </c>
      <c r="F30" s="76" t="s">
        <v>554</v>
      </c>
      <c r="G30" s="13">
        <v>44510</v>
      </c>
      <c r="H30" s="77" t="s">
        <v>1768</v>
      </c>
      <c r="I30" s="16">
        <v>67</v>
      </c>
      <c r="J30" s="16">
        <v>45</v>
      </c>
      <c r="K30" s="16">
        <v>66</v>
      </c>
      <c r="L30" s="16">
        <v>14</v>
      </c>
      <c r="M30" s="81">
        <v>49.747500000000002</v>
      </c>
      <c r="N30" s="95">
        <v>49.747500000000002</v>
      </c>
      <c r="O30" s="64">
        <v>2530</v>
      </c>
      <c r="P30" s="65">
        <f>Table2245789101123456789101112131415161718192021[[#This Row],[PEMBULATAN]]*O30</f>
        <v>125861.175</v>
      </c>
    </row>
    <row r="31" spans="1:16" ht="26.25" customHeight="1" x14ac:dyDescent="0.2">
      <c r="A31" s="14"/>
      <c r="B31" s="75"/>
      <c r="C31" s="73" t="s">
        <v>1946</v>
      </c>
      <c r="D31" s="78" t="s">
        <v>86</v>
      </c>
      <c r="E31" s="13">
        <v>44509</v>
      </c>
      <c r="F31" s="76" t="s">
        <v>554</v>
      </c>
      <c r="G31" s="13">
        <v>44510</v>
      </c>
      <c r="H31" s="77" t="s">
        <v>1768</v>
      </c>
      <c r="I31" s="16">
        <v>42</v>
      </c>
      <c r="J31" s="16">
        <v>35</v>
      </c>
      <c r="K31" s="16">
        <v>18</v>
      </c>
      <c r="L31" s="16">
        <v>4</v>
      </c>
      <c r="M31" s="81">
        <v>6.6150000000000002</v>
      </c>
      <c r="N31" s="95">
        <v>6.6150000000000002</v>
      </c>
      <c r="O31" s="64">
        <v>2530</v>
      </c>
      <c r="P31" s="65">
        <f>Table2245789101123456789101112131415161718192021[[#This Row],[PEMBULATAN]]*O31</f>
        <v>16735.95</v>
      </c>
    </row>
    <row r="32" spans="1:16" ht="26.25" customHeight="1" x14ac:dyDescent="0.2">
      <c r="A32" s="14"/>
      <c r="B32" s="75"/>
      <c r="C32" s="73" t="s">
        <v>1947</v>
      </c>
      <c r="D32" s="78" t="s">
        <v>86</v>
      </c>
      <c r="E32" s="13">
        <v>44509</v>
      </c>
      <c r="F32" s="76" t="s">
        <v>554</v>
      </c>
      <c r="G32" s="13">
        <v>44510</v>
      </c>
      <c r="H32" s="77" t="s">
        <v>1768</v>
      </c>
      <c r="I32" s="16">
        <v>37</v>
      </c>
      <c r="J32" s="16">
        <v>20</v>
      </c>
      <c r="K32" s="16">
        <v>37</v>
      </c>
      <c r="L32" s="16">
        <v>9</v>
      </c>
      <c r="M32" s="81">
        <v>6.8449999999999998</v>
      </c>
      <c r="N32" s="95">
        <v>9</v>
      </c>
      <c r="O32" s="64">
        <v>2530</v>
      </c>
      <c r="P32" s="65">
        <f>Table2245789101123456789101112131415161718192021[[#This Row],[PEMBULATAN]]*O32</f>
        <v>22770</v>
      </c>
    </row>
    <row r="33" spans="1:16" ht="26.25" customHeight="1" x14ac:dyDescent="0.2">
      <c r="A33" s="14"/>
      <c r="B33" s="75"/>
      <c r="C33" s="73" t="s">
        <v>1948</v>
      </c>
      <c r="D33" s="78" t="s">
        <v>86</v>
      </c>
      <c r="E33" s="13">
        <v>44509</v>
      </c>
      <c r="F33" s="76" t="s">
        <v>554</v>
      </c>
      <c r="G33" s="13">
        <v>44510</v>
      </c>
      <c r="H33" s="77" t="s">
        <v>1768</v>
      </c>
      <c r="I33" s="16">
        <v>38</v>
      </c>
      <c r="J33" s="16">
        <v>38</v>
      </c>
      <c r="K33" s="16">
        <v>35</v>
      </c>
      <c r="L33" s="16">
        <v>5</v>
      </c>
      <c r="M33" s="81">
        <v>12.635</v>
      </c>
      <c r="N33" s="95">
        <v>12.635</v>
      </c>
      <c r="O33" s="64">
        <v>2530</v>
      </c>
      <c r="P33" s="65">
        <f>Table2245789101123456789101112131415161718192021[[#This Row],[PEMBULATAN]]*O33</f>
        <v>31966.55</v>
      </c>
    </row>
    <row r="34" spans="1:16" ht="26.25" customHeight="1" x14ac:dyDescent="0.2">
      <c r="A34" s="14"/>
      <c r="B34" s="75"/>
      <c r="C34" s="73" t="s">
        <v>1949</v>
      </c>
      <c r="D34" s="78" t="s">
        <v>86</v>
      </c>
      <c r="E34" s="13">
        <v>44509</v>
      </c>
      <c r="F34" s="76" t="s">
        <v>554</v>
      </c>
      <c r="G34" s="13">
        <v>44510</v>
      </c>
      <c r="H34" s="77" t="s">
        <v>1768</v>
      </c>
      <c r="I34" s="16">
        <v>34</v>
      </c>
      <c r="J34" s="16">
        <v>22</v>
      </c>
      <c r="K34" s="16">
        <v>22</v>
      </c>
      <c r="L34" s="16">
        <v>28</v>
      </c>
      <c r="M34" s="81">
        <v>4.1139999999999999</v>
      </c>
      <c r="N34" s="95">
        <v>28</v>
      </c>
      <c r="O34" s="64">
        <v>2530</v>
      </c>
      <c r="P34" s="65">
        <f>Table2245789101123456789101112131415161718192021[[#This Row],[PEMBULATAN]]*O34</f>
        <v>70840</v>
      </c>
    </row>
    <row r="35" spans="1:16" ht="26.25" customHeight="1" x14ac:dyDescent="0.2">
      <c r="A35" s="14"/>
      <c r="B35" s="75"/>
      <c r="C35" s="73" t="s">
        <v>1950</v>
      </c>
      <c r="D35" s="78" t="s">
        <v>86</v>
      </c>
      <c r="E35" s="13">
        <v>44509</v>
      </c>
      <c r="F35" s="76" t="s">
        <v>554</v>
      </c>
      <c r="G35" s="13">
        <v>44510</v>
      </c>
      <c r="H35" s="77" t="s">
        <v>1768</v>
      </c>
      <c r="I35" s="16">
        <v>36</v>
      </c>
      <c r="J35" s="16">
        <v>36</v>
      </c>
      <c r="K35" s="16">
        <v>37</v>
      </c>
      <c r="L35" s="16">
        <v>8</v>
      </c>
      <c r="M35" s="81">
        <v>11.988</v>
      </c>
      <c r="N35" s="95">
        <v>11.988</v>
      </c>
      <c r="O35" s="64">
        <v>2530</v>
      </c>
      <c r="P35" s="65">
        <f>Table2245789101123456789101112131415161718192021[[#This Row],[PEMBULATAN]]*O35</f>
        <v>30329.64</v>
      </c>
    </row>
    <row r="36" spans="1:16" ht="26.25" customHeight="1" x14ac:dyDescent="0.2">
      <c r="A36" s="14"/>
      <c r="B36" s="75"/>
      <c r="C36" s="73" t="s">
        <v>1951</v>
      </c>
      <c r="D36" s="78" t="s">
        <v>86</v>
      </c>
      <c r="E36" s="13">
        <v>44509</v>
      </c>
      <c r="F36" s="76" t="s">
        <v>554</v>
      </c>
      <c r="G36" s="13">
        <v>44510</v>
      </c>
      <c r="H36" s="77" t="s">
        <v>1768</v>
      </c>
      <c r="I36" s="16">
        <v>52</v>
      </c>
      <c r="J36" s="16">
        <v>27</v>
      </c>
      <c r="K36" s="16">
        <v>28</v>
      </c>
      <c r="L36" s="16">
        <v>6</v>
      </c>
      <c r="M36" s="81">
        <v>9.8279999999999994</v>
      </c>
      <c r="N36" s="95">
        <v>9.8279999999999994</v>
      </c>
      <c r="O36" s="64">
        <v>2530</v>
      </c>
      <c r="P36" s="65">
        <f>Table2245789101123456789101112131415161718192021[[#This Row],[PEMBULATAN]]*O36</f>
        <v>24864.84</v>
      </c>
    </row>
    <row r="37" spans="1:16" ht="26.25" customHeight="1" x14ac:dyDescent="0.2">
      <c r="A37" s="14"/>
      <c r="B37" s="75"/>
      <c r="C37" s="73" t="s">
        <v>1952</v>
      </c>
      <c r="D37" s="78" t="s">
        <v>86</v>
      </c>
      <c r="E37" s="13">
        <v>44509</v>
      </c>
      <c r="F37" s="76" t="s">
        <v>554</v>
      </c>
      <c r="G37" s="13">
        <v>44510</v>
      </c>
      <c r="H37" s="77" t="s">
        <v>1768</v>
      </c>
      <c r="I37" s="16">
        <v>37</v>
      </c>
      <c r="J37" s="16">
        <v>35</v>
      </c>
      <c r="K37" s="16">
        <v>35</v>
      </c>
      <c r="L37" s="16">
        <v>3</v>
      </c>
      <c r="M37" s="81">
        <v>11.331250000000001</v>
      </c>
      <c r="N37" s="95">
        <v>12</v>
      </c>
      <c r="O37" s="64">
        <v>2530</v>
      </c>
      <c r="P37" s="65">
        <f>Table2245789101123456789101112131415161718192021[[#This Row],[PEMBULATAN]]*O37</f>
        <v>30360</v>
      </c>
    </row>
    <row r="38" spans="1:16" ht="26.25" customHeight="1" x14ac:dyDescent="0.2">
      <c r="A38" s="14"/>
      <c r="B38" s="75"/>
      <c r="C38" s="73" t="s">
        <v>1953</v>
      </c>
      <c r="D38" s="78" t="s">
        <v>86</v>
      </c>
      <c r="E38" s="13">
        <v>44509</v>
      </c>
      <c r="F38" s="76" t="s">
        <v>554</v>
      </c>
      <c r="G38" s="13">
        <v>44510</v>
      </c>
      <c r="H38" s="77" t="s">
        <v>1768</v>
      </c>
      <c r="I38" s="16">
        <v>34</v>
      </c>
      <c r="J38" s="16">
        <v>25</v>
      </c>
      <c r="K38" s="16">
        <v>30</v>
      </c>
      <c r="L38" s="16">
        <v>22</v>
      </c>
      <c r="M38" s="81">
        <v>6.375</v>
      </c>
      <c r="N38" s="95">
        <v>22</v>
      </c>
      <c r="O38" s="64">
        <v>2530</v>
      </c>
      <c r="P38" s="65">
        <f>Table2245789101123456789101112131415161718192021[[#This Row],[PEMBULATAN]]*O38</f>
        <v>55660</v>
      </c>
    </row>
    <row r="39" spans="1:16" ht="26.25" customHeight="1" x14ac:dyDescent="0.2">
      <c r="A39" s="14"/>
      <c r="B39" s="75"/>
      <c r="C39" s="73" t="s">
        <v>1954</v>
      </c>
      <c r="D39" s="78" t="s">
        <v>86</v>
      </c>
      <c r="E39" s="13">
        <v>44509</v>
      </c>
      <c r="F39" s="76" t="s">
        <v>554</v>
      </c>
      <c r="G39" s="13">
        <v>44510</v>
      </c>
      <c r="H39" s="77" t="s">
        <v>1768</v>
      </c>
      <c r="I39" s="16">
        <v>38</v>
      </c>
      <c r="J39" s="16">
        <v>23</v>
      </c>
      <c r="K39" s="16">
        <v>49</v>
      </c>
      <c r="L39" s="16">
        <v>5</v>
      </c>
      <c r="M39" s="81">
        <v>10.7065</v>
      </c>
      <c r="N39" s="95">
        <v>10.7065</v>
      </c>
      <c r="O39" s="64">
        <v>2530</v>
      </c>
      <c r="P39" s="65">
        <f>Table2245789101123456789101112131415161718192021[[#This Row],[PEMBULATAN]]*O39</f>
        <v>27087.445</v>
      </c>
    </row>
    <row r="40" spans="1:16" ht="26.25" customHeight="1" x14ac:dyDescent="0.2">
      <c r="A40" s="14"/>
      <c r="B40" s="75"/>
      <c r="C40" s="73" t="s">
        <v>1955</v>
      </c>
      <c r="D40" s="78" t="s">
        <v>86</v>
      </c>
      <c r="E40" s="13">
        <v>44509</v>
      </c>
      <c r="F40" s="76" t="s">
        <v>554</v>
      </c>
      <c r="G40" s="13">
        <v>44510</v>
      </c>
      <c r="H40" s="77" t="s">
        <v>1768</v>
      </c>
      <c r="I40" s="16">
        <v>47</v>
      </c>
      <c r="J40" s="16">
        <v>37</v>
      </c>
      <c r="K40" s="16">
        <v>43</v>
      </c>
      <c r="L40" s="16">
        <v>3</v>
      </c>
      <c r="M40" s="81">
        <v>18.69425</v>
      </c>
      <c r="N40" s="95">
        <v>18.69425</v>
      </c>
      <c r="O40" s="64">
        <v>2530</v>
      </c>
      <c r="P40" s="65">
        <f>Table2245789101123456789101112131415161718192021[[#This Row],[PEMBULATAN]]*O40</f>
        <v>47296.452499999999</v>
      </c>
    </row>
    <row r="41" spans="1:16" ht="26.25" customHeight="1" x14ac:dyDescent="0.2">
      <c r="A41" s="14"/>
      <c r="B41" s="75"/>
      <c r="C41" s="73" t="s">
        <v>1956</v>
      </c>
      <c r="D41" s="78" t="s">
        <v>86</v>
      </c>
      <c r="E41" s="13">
        <v>44509</v>
      </c>
      <c r="F41" s="76" t="s">
        <v>554</v>
      </c>
      <c r="G41" s="13">
        <v>44510</v>
      </c>
      <c r="H41" s="77" t="s">
        <v>1768</v>
      </c>
      <c r="I41" s="16">
        <v>51</v>
      </c>
      <c r="J41" s="16">
        <v>41</v>
      </c>
      <c r="K41" s="16">
        <v>60</v>
      </c>
      <c r="L41" s="16">
        <v>10</v>
      </c>
      <c r="M41" s="81">
        <v>31.364999999999998</v>
      </c>
      <c r="N41" s="95">
        <v>32</v>
      </c>
      <c r="O41" s="64">
        <v>2530</v>
      </c>
      <c r="P41" s="65">
        <f>Table2245789101123456789101112131415161718192021[[#This Row],[PEMBULATAN]]*O41</f>
        <v>80960</v>
      </c>
    </row>
    <row r="42" spans="1:16" ht="26.25" customHeight="1" x14ac:dyDescent="0.2">
      <c r="A42" s="14"/>
      <c r="B42" s="75"/>
      <c r="C42" s="73" t="s">
        <v>1957</v>
      </c>
      <c r="D42" s="78" t="s">
        <v>86</v>
      </c>
      <c r="E42" s="13">
        <v>44509</v>
      </c>
      <c r="F42" s="76" t="s">
        <v>554</v>
      </c>
      <c r="G42" s="13">
        <v>44510</v>
      </c>
      <c r="H42" s="77" t="s">
        <v>1768</v>
      </c>
      <c r="I42" s="16">
        <v>37</v>
      </c>
      <c r="J42" s="16">
        <v>22</v>
      </c>
      <c r="K42" s="16">
        <v>61</v>
      </c>
      <c r="L42" s="16">
        <v>10</v>
      </c>
      <c r="M42" s="81">
        <v>12.413500000000001</v>
      </c>
      <c r="N42" s="95">
        <v>13</v>
      </c>
      <c r="O42" s="64">
        <v>2530</v>
      </c>
      <c r="P42" s="65">
        <f>Table2245789101123456789101112131415161718192021[[#This Row],[PEMBULATAN]]*O42</f>
        <v>32890</v>
      </c>
    </row>
    <row r="43" spans="1:16" ht="26.25" customHeight="1" x14ac:dyDescent="0.2">
      <c r="A43" s="14"/>
      <c r="B43" s="75"/>
      <c r="C43" s="73" t="s">
        <v>1958</v>
      </c>
      <c r="D43" s="78" t="s">
        <v>86</v>
      </c>
      <c r="E43" s="13">
        <v>44509</v>
      </c>
      <c r="F43" s="76" t="s">
        <v>554</v>
      </c>
      <c r="G43" s="13">
        <v>44510</v>
      </c>
      <c r="H43" s="77" t="s">
        <v>1768</v>
      </c>
      <c r="I43" s="16">
        <v>67</v>
      </c>
      <c r="J43" s="16">
        <v>48</v>
      </c>
      <c r="K43" s="16">
        <v>62</v>
      </c>
      <c r="L43" s="16">
        <v>33</v>
      </c>
      <c r="M43" s="81">
        <v>49.847999999999999</v>
      </c>
      <c r="N43" s="95">
        <v>49.847999999999999</v>
      </c>
      <c r="O43" s="64">
        <v>2530</v>
      </c>
      <c r="P43" s="65">
        <f>Table2245789101123456789101112131415161718192021[[#This Row],[PEMBULATAN]]*O43</f>
        <v>126115.44</v>
      </c>
    </row>
    <row r="44" spans="1:16" ht="26.25" customHeight="1" x14ac:dyDescent="0.2">
      <c r="A44" s="14"/>
      <c r="B44" s="75"/>
      <c r="C44" s="73" t="s">
        <v>1959</v>
      </c>
      <c r="D44" s="78" t="s">
        <v>86</v>
      </c>
      <c r="E44" s="13">
        <v>44509</v>
      </c>
      <c r="F44" s="76" t="s">
        <v>554</v>
      </c>
      <c r="G44" s="13">
        <v>44510</v>
      </c>
      <c r="H44" s="77" t="s">
        <v>1768</v>
      </c>
      <c r="I44" s="16">
        <v>40</v>
      </c>
      <c r="J44" s="16">
        <v>38</v>
      </c>
      <c r="K44" s="16">
        <v>75</v>
      </c>
      <c r="L44" s="16">
        <v>21</v>
      </c>
      <c r="M44" s="81">
        <v>28.5</v>
      </c>
      <c r="N44" s="95">
        <v>28.5</v>
      </c>
      <c r="O44" s="64">
        <v>2530</v>
      </c>
      <c r="P44" s="65">
        <f>Table2245789101123456789101112131415161718192021[[#This Row],[PEMBULATAN]]*O44</f>
        <v>72105</v>
      </c>
    </row>
    <row r="45" spans="1:16" ht="26.25" customHeight="1" x14ac:dyDescent="0.2">
      <c r="A45" s="14"/>
      <c r="B45" s="75"/>
      <c r="C45" s="73" t="s">
        <v>1960</v>
      </c>
      <c r="D45" s="78" t="s">
        <v>86</v>
      </c>
      <c r="E45" s="13">
        <v>44509</v>
      </c>
      <c r="F45" s="76" t="s">
        <v>554</v>
      </c>
      <c r="G45" s="13">
        <v>44510</v>
      </c>
      <c r="H45" s="77" t="s">
        <v>1768</v>
      </c>
      <c r="I45" s="16">
        <v>40</v>
      </c>
      <c r="J45" s="16">
        <v>32</v>
      </c>
      <c r="K45" s="16">
        <v>32</v>
      </c>
      <c r="L45" s="16">
        <v>6</v>
      </c>
      <c r="M45" s="81">
        <v>10.24</v>
      </c>
      <c r="N45" s="95">
        <v>10.24</v>
      </c>
      <c r="O45" s="64">
        <v>2530</v>
      </c>
      <c r="P45" s="65">
        <f>Table2245789101123456789101112131415161718192021[[#This Row],[PEMBULATAN]]*O45</f>
        <v>25907.200000000001</v>
      </c>
    </row>
    <row r="46" spans="1:16" ht="26.25" customHeight="1" x14ac:dyDescent="0.2">
      <c r="A46" s="14"/>
      <c r="B46" s="75"/>
      <c r="C46" s="73" t="s">
        <v>1961</v>
      </c>
      <c r="D46" s="78" t="s">
        <v>86</v>
      </c>
      <c r="E46" s="13">
        <v>44509</v>
      </c>
      <c r="F46" s="76" t="s">
        <v>554</v>
      </c>
      <c r="G46" s="13">
        <v>44510</v>
      </c>
      <c r="H46" s="77" t="s">
        <v>1768</v>
      </c>
      <c r="I46" s="16">
        <v>38</v>
      </c>
      <c r="J46" s="16">
        <v>38</v>
      </c>
      <c r="K46" s="16">
        <v>29</v>
      </c>
      <c r="L46" s="16">
        <v>9</v>
      </c>
      <c r="M46" s="81">
        <v>10.468999999999999</v>
      </c>
      <c r="N46" s="95">
        <v>11</v>
      </c>
      <c r="O46" s="64">
        <v>2530</v>
      </c>
      <c r="P46" s="65">
        <f>Table2245789101123456789101112131415161718192021[[#This Row],[PEMBULATAN]]*O46</f>
        <v>27830</v>
      </c>
    </row>
    <row r="47" spans="1:16" ht="26.25" customHeight="1" x14ac:dyDescent="0.2">
      <c r="A47" s="14"/>
      <c r="B47" s="75"/>
      <c r="C47" s="73" t="s">
        <v>1962</v>
      </c>
      <c r="D47" s="78" t="s">
        <v>86</v>
      </c>
      <c r="E47" s="13">
        <v>44509</v>
      </c>
      <c r="F47" s="76" t="s">
        <v>554</v>
      </c>
      <c r="G47" s="13">
        <v>44510</v>
      </c>
      <c r="H47" s="77" t="s">
        <v>1768</v>
      </c>
      <c r="I47" s="16">
        <v>54</v>
      </c>
      <c r="J47" s="16">
        <v>34</v>
      </c>
      <c r="K47" s="16">
        <v>28</v>
      </c>
      <c r="L47" s="16">
        <v>6</v>
      </c>
      <c r="M47" s="81">
        <v>12.852</v>
      </c>
      <c r="N47" s="95">
        <v>12.852</v>
      </c>
      <c r="O47" s="64">
        <v>2530</v>
      </c>
      <c r="P47" s="65">
        <f>Table2245789101123456789101112131415161718192021[[#This Row],[PEMBULATAN]]*O47</f>
        <v>32515.56</v>
      </c>
    </row>
    <row r="48" spans="1:16" ht="26.25" customHeight="1" x14ac:dyDescent="0.2">
      <c r="A48" s="14"/>
      <c r="B48" s="75"/>
      <c r="C48" s="73" t="s">
        <v>1963</v>
      </c>
      <c r="D48" s="78" t="s">
        <v>86</v>
      </c>
      <c r="E48" s="13">
        <v>44509</v>
      </c>
      <c r="F48" s="76" t="s">
        <v>554</v>
      </c>
      <c r="G48" s="13">
        <v>44510</v>
      </c>
      <c r="H48" s="77" t="s">
        <v>1768</v>
      </c>
      <c r="I48" s="16">
        <v>124</v>
      </c>
      <c r="J48" s="16">
        <v>64</v>
      </c>
      <c r="K48" s="16">
        <v>10</v>
      </c>
      <c r="L48" s="16">
        <v>12</v>
      </c>
      <c r="M48" s="81">
        <v>19.84</v>
      </c>
      <c r="N48" s="95">
        <v>19.84</v>
      </c>
      <c r="O48" s="64">
        <v>2530</v>
      </c>
      <c r="P48" s="65">
        <f>Table2245789101123456789101112131415161718192021[[#This Row],[PEMBULATAN]]*O48</f>
        <v>50195.199999999997</v>
      </c>
    </row>
    <row r="49" spans="1:16" ht="26.25" customHeight="1" x14ac:dyDescent="0.2">
      <c r="A49" s="14"/>
      <c r="B49" s="75"/>
      <c r="C49" s="73" t="s">
        <v>1964</v>
      </c>
      <c r="D49" s="78" t="s">
        <v>86</v>
      </c>
      <c r="E49" s="13">
        <v>44509</v>
      </c>
      <c r="F49" s="76" t="s">
        <v>554</v>
      </c>
      <c r="G49" s="13">
        <v>44510</v>
      </c>
      <c r="H49" s="77" t="s">
        <v>1768</v>
      </c>
      <c r="I49" s="16">
        <v>54</v>
      </c>
      <c r="J49" s="16">
        <v>28</v>
      </c>
      <c r="K49" s="16">
        <v>8</v>
      </c>
      <c r="L49" s="16">
        <v>8</v>
      </c>
      <c r="M49" s="81">
        <v>3.024</v>
      </c>
      <c r="N49" s="95">
        <v>8</v>
      </c>
      <c r="O49" s="64">
        <v>2530</v>
      </c>
      <c r="P49" s="65">
        <f>Table2245789101123456789101112131415161718192021[[#This Row],[PEMBULATAN]]*O49</f>
        <v>20240</v>
      </c>
    </row>
    <row r="50" spans="1:16" ht="26.25" customHeight="1" x14ac:dyDescent="0.2">
      <c r="A50" s="14"/>
      <c r="B50" s="75"/>
      <c r="C50" s="73" t="s">
        <v>1965</v>
      </c>
      <c r="D50" s="78" t="s">
        <v>86</v>
      </c>
      <c r="E50" s="13">
        <v>44509</v>
      </c>
      <c r="F50" s="76" t="s">
        <v>554</v>
      </c>
      <c r="G50" s="13">
        <v>44510</v>
      </c>
      <c r="H50" s="77" t="s">
        <v>1768</v>
      </c>
      <c r="I50" s="16">
        <v>40</v>
      </c>
      <c r="J50" s="16">
        <v>28</v>
      </c>
      <c r="K50" s="16">
        <v>46</v>
      </c>
      <c r="L50" s="16">
        <v>8</v>
      </c>
      <c r="M50" s="81">
        <v>12.88</v>
      </c>
      <c r="N50" s="95">
        <v>12.88</v>
      </c>
      <c r="O50" s="64">
        <v>2530</v>
      </c>
      <c r="P50" s="65">
        <f>Table2245789101123456789101112131415161718192021[[#This Row],[PEMBULATAN]]*O50</f>
        <v>32586.400000000001</v>
      </c>
    </row>
    <row r="51" spans="1:16" ht="26.25" customHeight="1" x14ac:dyDescent="0.2">
      <c r="A51" s="14"/>
      <c r="B51" s="75"/>
      <c r="C51" s="73" t="s">
        <v>1966</v>
      </c>
      <c r="D51" s="78" t="s">
        <v>86</v>
      </c>
      <c r="E51" s="13">
        <v>44509</v>
      </c>
      <c r="F51" s="76" t="s">
        <v>554</v>
      </c>
      <c r="G51" s="13">
        <v>44510</v>
      </c>
      <c r="H51" s="77" t="s">
        <v>1768</v>
      </c>
      <c r="I51" s="16">
        <v>66</v>
      </c>
      <c r="J51" s="16">
        <v>48</v>
      </c>
      <c r="K51" s="16">
        <v>8</v>
      </c>
      <c r="L51" s="16">
        <v>5</v>
      </c>
      <c r="M51" s="81">
        <v>6.3360000000000003</v>
      </c>
      <c r="N51" s="95">
        <v>7</v>
      </c>
      <c r="O51" s="64">
        <v>2530</v>
      </c>
      <c r="P51" s="65">
        <f>Table2245789101123456789101112131415161718192021[[#This Row],[PEMBULATAN]]*O51</f>
        <v>17710</v>
      </c>
    </row>
    <row r="52" spans="1:16" ht="26.25" customHeight="1" x14ac:dyDescent="0.2">
      <c r="A52" s="14"/>
      <c r="B52" s="75"/>
      <c r="C52" s="73" t="s">
        <v>1967</v>
      </c>
      <c r="D52" s="78" t="s">
        <v>86</v>
      </c>
      <c r="E52" s="13">
        <v>44509</v>
      </c>
      <c r="F52" s="76" t="s">
        <v>554</v>
      </c>
      <c r="G52" s="13">
        <v>44510</v>
      </c>
      <c r="H52" s="77" t="s">
        <v>1768</v>
      </c>
      <c r="I52" s="16">
        <v>29</v>
      </c>
      <c r="J52" s="16">
        <v>25</v>
      </c>
      <c r="K52" s="16">
        <v>24</v>
      </c>
      <c r="L52" s="16">
        <v>3</v>
      </c>
      <c r="M52" s="81">
        <v>4.3499999999999996</v>
      </c>
      <c r="N52" s="95">
        <v>5</v>
      </c>
      <c r="O52" s="64">
        <v>2530</v>
      </c>
      <c r="P52" s="65">
        <f>Table2245789101123456789101112131415161718192021[[#This Row],[PEMBULATAN]]*O52</f>
        <v>12650</v>
      </c>
    </row>
    <row r="53" spans="1:16" ht="26.25" customHeight="1" x14ac:dyDescent="0.2">
      <c r="A53" s="14"/>
      <c r="B53" s="75"/>
      <c r="C53" s="73" t="s">
        <v>1968</v>
      </c>
      <c r="D53" s="78" t="s">
        <v>86</v>
      </c>
      <c r="E53" s="13">
        <v>44509</v>
      </c>
      <c r="F53" s="76" t="s">
        <v>554</v>
      </c>
      <c r="G53" s="13">
        <v>44510</v>
      </c>
      <c r="H53" s="77" t="s">
        <v>1768</v>
      </c>
      <c r="I53" s="16">
        <v>47</v>
      </c>
      <c r="J53" s="16">
        <v>40</v>
      </c>
      <c r="K53" s="16">
        <v>22</v>
      </c>
      <c r="L53" s="16">
        <v>3</v>
      </c>
      <c r="M53" s="81">
        <v>10.34</v>
      </c>
      <c r="N53" s="95">
        <v>11</v>
      </c>
      <c r="O53" s="64">
        <v>2530</v>
      </c>
      <c r="P53" s="65">
        <f>Table2245789101123456789101112131415161718192021[[#This Row],[PEMBULATAN]]*O53</f>
        <v>27830</v>
      </c>
    </row>
    <row r="54" spans="1:16" ht="26.25" customHeight="1" x14ac:dyDescent="0.2">
      <c r="A54" s="14"/>
      <c r="B54" s="75"/>
      <c r="C54" s="73" t="s">
        <v>1969</v>
      </c>
      <c r="D54" s="78" t="s">
        <v>86</v>
      </c>
      <c r="E54" s="13">
        <v>44509</v>
      </c>
      <c r="F54" s="76" t="s">
        <v>554</v>
      </c>
      <c r="G54" s="13">
        <v>44510</v>
      </c>
      <c r="H54" s="77" t="s">
        <v>1768</v>
      </c>
      <c r="I54" s="16">
        <v>60</v>
      </c>
      <c r="J54" s="16">
        <v>40</v>
      </c>
      <c r="K54" s="16">
        <v>30</v>
      </c>
      <c r="L54" s="16">
        <v>10</v>
      </c>
      <c r="M54" s="81">
        <v>18</v>
      </c>
      <c r="N54" s="95">
        <v>18</v>
      </c>
      <c r="O54" s="64">
        <v>2530</v>
      </c>
      <c r="P54" s="65">
        <f>Table2245789101123456789101112131415161718192021[[#This Row],[PEMBULATAN]]*O54</f>
        <v>45540</v>
      </c>
    </row>
    <row r="55" spans="1:16" ht="26.25" customHeight="1" x14ac:dyDescent="0.2">
      <c r="A55" s="14"/>
      <c r="B55" s="75"/>
      <c r="C55" s="73" t="s">
        <v>1970</v>
      </c>
      <c r="D55" s="78" t="s">
        <v>86</v>
      </c>
      <c r="E55" s="13">
        <v>44509</v>
      </c>
      <c r="F55" s="76" t="s">
        <v>554</v>
      </c>
      <c r="G55" s="13">
        <v>44510</v>
      </c>
      <c r="H55" s="77" t="s">
        <v>1768</v>
      </c>
      <c r="I55" s="16">
        <v>40</v>
      </c>
      <c r="J55" s="16">
        <v>40</v>
      </c>
      <c r="K55" s="16">
        <v>22</v>
      </c>
      <c r="L55" s="16">
        <v>7</v>
      </c>
      <c r="M55" s="81">
        <v>8.8000000000000007</v>
      </c>
      <c r="N55" s="95">
        <v>8.8000000000000007</v>
      </c>
      <c r="O55" s="64">
        <v>2530</v>
      </c>
      <c r="P55" s="65">
        <f>Table2245789101123456789101112131415161718192021[[#This Row],[PEMBULATAN]]*O55</f>
        <v>22264</v>
      </c>
    </row>
    <row r="56" spans="1:16" ht="26.25" customHeight="1" x14ac:dyDescent="0.2">
      <c r="A56" s="14"/>
      <c r="B56" s="75"/>
      <c r="C56" s="73" t="s">
        <v>1971</v>
      </c>
      <c r="D56" s="78" t="s">
        <v>86</v>
      </c>
      <c r="E56" s="13">
        <v>44509</v>
      </c>
      <c r="F56" s="76" t="s">
        <v>554</v>
      </c>
      <c r="G56" s="13">
        <v>44510</v>
      </c>
      <c r="H56" s="77" t="s">
        <v>1768</v>
      </c>
      <c r="I56" s="16">
        <v>65</v>
      </c>
      <c r="J56" s="16">
        <v>33</v>
      </c>
      <c r="K56" s="16">
        <v>35</v>
      </c>
      <c r="L56" s="16">
        <v>7</v>
      </c>
      <c r="M56" s="81">
        <v>18.768750000000001</v>
      </c>
      <c r="N56" s="95">
        <v>18.768750000000001</v>
      </c>
      <c r="O56" s="64">
        <v>2530</v>
      </c>
      <c r="P56" s="65">
        <f>Table2245789101123456789101112131415161718192021[[#This Row],[PEMBULATAN]]*O56</f>
        <v>47484.9375</v>
      </c>
    </row>
    <row r="57" spans="1:16" ht="26.25" customHeight="1" x14ac:dyDescent="0.2">
      <c r="A57" s="14"/>
      <c r="B57" s="75"/>
      <c r="C57" s="73" t="s">
        <v>1972</v>
      </c>
      <c r="D57" s="78" t="s">
        <v>86</v>
      </c>
      <c r="E57" s="13">
        <v>44509</v>
      </c>
      <c r="F57" s="76" t="s">
        <v>554</v>
      </c>
      <c r="G57" s="13">
        <v>44510</v>
      </c>
      <c r="H57" s="77" t="s">
        <v>1768</v>
      </c>
      <c r="I57" s="16">
        <v>70</v>
      </c>
      <c r="J57" s="16">
        <v>46</v>
      </c>
      <c r="K57" s="16">
        <v>23</v>
      </c>
      <c r="L57" s="16">
        <v>7</v>
      </c>
      <c r="M57" s="81">
        <v>18.515000000000001</v>
      </c>
      <c r="N57" s="95">
        <v>18.515000000000001</v>
      </c>
      <c r="O57" s="64">
        <v>2530</v>
      </c>
      <c r="P57" s="65">
        <f>Table2245789101123456789101112131415161718192021[[#This Row],[PEMBULATAN]]*O57</f>
        <v>46842.950000000004</v>
      </c>
    </row>
    <row r="58" spans="1:16" ht="26.25" customHeight="1" x14ac:dyDescent="0.2">
      <c r="A58" s="14"/>
      <c r="B58" s="75"/>
      <c r="C58" s="73" t="s">
        <v>1973</v>
      </c>
      <c r="D58" s="78" t="s">
        <v>86</v>
      </c>
      <c r="E58" s="13">
        <v>44509</v>
      </c>
      <c r="F58" s="76" t="s">
        <v>554</v>
      </c>
      <c r="G58" s="13">
        <v>44510</v>
      </c>
      <c r="H58" s="77" t="s">
        <v>1768</v>
      </c>
      <c r="I58" s="16">
        <v>50</v>
      </c>
      <c r="J58" s="16">
        <v>28</v>
      </c>
      <c r="K58" s="16">
        <v>25</v>
      </c>
      <c r="L58" s="16">
        <v>12</v>
      </c>
      <c r="M58" s="81">
        <v>8.75</v>
      </c>
      <c r="N58" s="95">
        <v>12</v>
      </c>
      <c r="O58" s="64">
        <v>2530</v>
      </c>
      <c r="P58" s="65">
        <f>Table2245789101123456789101112131415161718192021[[#This Row],[PEMBULATAN]]*O58</f>
        <v>30360</v>
      </c>
    </row>
    <row r="59" spans="1:16" ht="26.25" customHeight="1" x14ac:dyDescent="0.2">
      <c r="A59" s="14"/>
      <c r="B59" s="75"/>
      <c r="C59" s="73" t="s">
        <v>1974</v>
      </c>
      <c r="D59" s="78" t="s">
        <v>86</v>
      </c>
      <c r="E59" s="13">
        <v>44509</v>
      </c>
      <c r="F59" s="76" t="s">
        <v>554</v>
      </c>
      <c r="G59" s="13">
        <v>44510</v>
      </c>
      <c r="H59" s="77" t="s">
        <v>1768</v>
      </c>
      <c r="I59" s="16">
        <v>57</v>
      </c>
      <c r="J59" s="16">
        <v>71</v>
      </c>
      <c r="K59" s="16">
        <v>10</v>
      </c>
      <c r="L59" s="16">
        <v>3</v>
      </c>
      <c r="M59" s="81">
        <v>10.1175</v>
      </c>
      <c r="N59" s="95">
        <v>10.1175</v>
      </c>
      <c r="O59" s="64">
        <v>2530</v>
      </c>
      <c r="P59" s="65">
        <f>Table2245789101123456789101112131415161718192021[[#This Row],[PEMBULATAN]]*O59</f>
        <v>25597.274999999998</v>
      </c>
    </row>
    <row r="60" spans="1:16" ht="26.25" customHeight="1" x14ac:dyDescent="0.2">
      <c r="A60" s="14"/>
      <c r="B60" s="75"/>
      <c r="C60" s="73" t="s">
        <v>1975</v>
      </c>
      <c r="D60" s="78" t="s">
        <v>86</v>
      </c>
      <c r="E60" s="13">
        <v>44509</v>
      </c>
      <c r="F60" s="76" t="s">
        <v>554</v>
      </c>
      <c r="G60" s="13">
        <v>44510</v>
      </c>
      <c r="H60" s="77" t="s">
        <v>1768</v>
      </c>
      <c r="I60" s="16">
        <v>115</v>
      </c>
      <c r="J60" s="16">
        <v>23</v>
      </c>
      <c r="K60" s="16">
        <v>26</v>
      </c>
      <c r="L60" s="16">
        <v>3</v>
      </c>
      <c r="M60" s="81">
        <v>17.192499999999999</v>
      </c>
      <c r="N60" s="95">
        <v>17.192499999999999</v>
      </c>
      <c r="O60" s="64">
        <v>2530</v>
      </c>
      <c r="P60" s="65">
        <f>Table2245789101123456789101112131415161718192021[[#This Row],[PEMBULATAN]]*O60</f>
        <v>43497.024999999994</v>
      </c>
    </row>
    <row r="61" spans="1:16" ht="26.25" customHeight="1" x14ac:dyDescent="0.2">
      <c r="A61" s="14"/>
      <c r="B61" s="75"/>
      <c r="C61" s="73" t="s">
        <v>1976</v>
      </c>
      <c r="D61" s="78" t="s">
        <v>86</v>
      </c>
      <c r="E61" s="13">
        <v>44509</v>
      </c>
      <c r="F61" s="76" t="s">
        <v>554</v>
      </c>
      <c r="G61" s="13">
        <v>44510</v>
      </c>
      <c r="H61" s="77" t="s">
        <v>1768</v>
      </c>
      <c r="I61" s="16">
        <v>113</v>
      </c>
      <c r="J61" s="16">
        <v>18</v>
      </c>
      <c r="K61" s="16">
        <v>10</v>
      </c>
      <c r="L61" s="16">
        <v>4</v>
      </c>
      <c r="M61" s="81">
        <v>5.085</v>
      </c>
      <c r="N61" s="95">
        <v>5.085</v>
      </c>
      <c r="O61" s="64">
        <v>2530</v>
      </c>
      <c r="P61" s="65">
        <f>Table2245789101123456789101112131415161718192021[[#This Row],[PEMBULATAN]]*O61</f>
        <v>12865.05</v>
      </c>
    </row>
    <row r="62" spans="1:16" ht="26.25" customHeight="1" x14ac:dyDescent="0.2">
      <c r="A62" s="14"/>
      <c r="B62" s="75"/>
      <c r="C62" s="73" t="s">
        <v>1977</v>
      </c>
      <c r="D62" s="78" t="s">
        <v>86</v>
      </c>
      <c r="E62" s="13">
        <v>44509</v>
      </c>
      <c r="F62" s="76" t="s">
        <v>554</v>
      </c>
      <c r="G62" s="13">
        <v>44510</v>
      </c>
      <c r="H62" s="77" t="s">
        <v>1768</v>
      </c>
      <c r="I62" s="16">
        <v>47</v>
      </c>
      <c r="J62" s="16">
        <v>50</v>
      </c>
      <c r="K62" s="16">
        <v>38</v>
      </c>
      <c r="L62" s="16">
        <v>7</v>
      </c>
      <c r="M62" s="81">
        <v>22.324999999999999</v>
      </c>
      <c r="N62" s="95">
        <v>23</v>
      </c>
      <c r="O62" s="64">
        <v>2530</v>
      </c>
      <c r="P62" s="65">
        <f>Table2245789101123456789101112131415161718192021[[#This Row],[PEMBULATAN]]*O62</f>
        <v>58190</v>
      </c>
    </row>
    <row r="63" spans="1:16" ht="26.25" customHeight="1" x14ac:dyDescent="0.2">
      <c r="A63" s="14"/>
      <c r="B63" s="75"/>
      <c r="C63" s="73" t="s">
        <v>1978</v>
      </c>
      <c r="D63" s="78" t="s">
        <v>86</v>
      </c>
      <c r="E63" s="13">
        <v>44509</v>
      </c>
      <c r="F63" s="76" t="s">
        <v>554</v>
      </c>
      <c r="G63" s="13">
        <v>44510</v>
      </c>
      <c r="H63" s="77" t="s">
        <v>1768</v>
      </c>
      <c r="I63" s="16">
        <v>87</v>
      </c>
      <c r="J63" s="16">
        <v>49</v>
      </c>
      <c r="K63" s="16">
        <v>36</v>
      </c>
      <c r="L63" s="16">
        <v>25</v>
      </c>
      <c r="M63" s="81">
        <v>38.366999999999997</v>
      </c>
      <c r="N63" s="95">
        <v>39</v>
      </c>
      <c r="O63" s="64">
        <v>2530</v>
      </c>
      <c r="P63" s="65">
        <f>Table2245789101123456789101112131415161718192021[[#This Row],[PEMBULATAN]]*O63</f>
        <v>98670</v>
      </c>
    </row>
    <row r="64" spans="1:16" ht="26.25" customHeight="1" x14ac:dyDescent="0.2">
      <c r="A64" s="14"/>
      <c r="B64" s="75"/>
      <c r="C64" s="73" t="s">
        <v>1979</v>
      </c>
      <c r="D64" s="78" t="s">
        <v>86</v>
      </c>
      <c r="E64" s="13">
        <v>44509</v>
      </c>
      <c r="F64" s="76" t="s">
        <v>554</v>
      </c>
      <c r="G64" s="13">
        <v>44510</v>
      </c>
      <c r="H64" s="77" t="s">
        <v>1768</v>
      </c>
      <c r="I64" s="16">
        <v>80</v>
      </c>
      <c r="J64" s="16">
        <v>77</v>
      </c>
      <c r="K64" s="16">
        <v>20</v>
      </c>
      <c r="L64" s="16">
        <v>20</v>
      </c>
      <c r="M64" s="81">
        <v>30.8</v>
      </c>
      <c r="N64" s="95">
        <v>30.8</v>
      </c>
      <c r="O64" s="64">
        <v>2530</v>
      </c>
      <c r="P64" s="65">
        <f>Table2245789101123456789101112131415161718192021[[#This Row],[PEMBULATAN]]*O64</f>
        <v>77924</v>
      </c>
    </row>
    <row r="65" spans="1:16" ht="26.25" customHeight="1" x14ac:dyDescent="0.2">
      <c r="A65" s="14"/>
      <c r="B65" s="75"/>
      <c r="C65" s="73" t="s">
        <v>1980</v>
      </c>
      <c r="D65" s="78" t="s">
        <v>86</v>
      </c>
      <c r="E65" s="13">
        <v>44509</v>
      </c>
      <c r="F65" s="76" t="s">
        <v>554</v>
      </c>
      <c r="G65" s="13">
        <v>44510</v>
      </c>
      <c r="H65" s="77" t="s">
        <v>1768</v>
      </c>
      <c r="I65" s="16">
        <v>40</v>
      </c>
      <c r="J65" s="16">
        <v>35</v>
      </c>
      <c r="K65" s="16">
        <v>20</v>
      </c>
      <c r="L65" s="16">
        <v>2</v>
      </c>
      <c r="M65" s="81">
        <v>7</v>
      </c>
      <c r="N65" s="95">
        <v>7</v>
      </c>
      <c r="O65" s="64">
        <v>2530</v>
      </c>
      <c r="P65" s="65">
        <f>Table2245789101123456789101112131415161718192021[[#This Row],[PEMBULATAN]]*O65</f>
        <v>17710</v>
      </c>
    </row>
    <row r="66" spans="1:16" ht="26.25" customHeight="1" x14ac:dyDescent="0.2">
      <c r="A66" s="14"/>
      <c r="B66" s="75"/>
      <c r="C66" s="73" t="s">
        <v>1981</v>
      </c>
      <c r="D66" s="78" t="s">
        <v>86</v>
      </c>
      <c r="E66" s="13">
        <v>44509</v>
      </c>
      <c r="F66" s="76" t="s">
        <v>554</v>
      </c>
      <c r="G66" s="13">
        <v>44510</v>
      </c>
      <c r="H66" s="77" t="s">
        <v>1768</v>
      </c>
      <c r="I66" s="16">
        <v>120</v>
      </c>
      <c r="J66" s="16">
        <v>15</v>
      </c>
      <c r="K66" s="16">
        <v>8</v>
      </c>
      <c r="L66" s="16">
        <v>3</v>
      </c>
      <c r="M66" s="81">
        <v>3.6</v>
      </c>
      <c r="N66" s="95">
        <v>3.6</v>
      </c>
      <c r="O66" s="64">
        <v>2530</v>
      </c>
      <c r="P66" s="65">
        <f>Table2245789101123456789101112131415161718192021[[#This Row],[PEMBULATAN]]*O66</f>
        <v>9108</v>
      </c>
    </row>
    <row r="67" spans="1:16" ht="26.25" customHeight="1" x14ac:dyDescent="0.2">
      <c r="A67" s="14"/>
      <c r="B67" s="75"/>
      <c r="C67" s="73" t="s">
        <v>1982</v>
      </c>
      <c r="D67" s="78" t="s">
        <v>86</v>
      </c>
      <c r="E67" s="13">
        <v>44509</v>
      </c>
      <c r="F67" s="76" t="s">
        <v>554</v>
      </c>
      <c r="G67" s="13">
        <v>44510</v>
      </c>
      <c r="H67" s="77" t="s">
        <v>1768</v>
      </c>
      <c r="I67" s="16">
        <v>100</v>
      </c>
      <c r="J67" s="16">
        <v>27</v>
      </c>
      <c r="K67" s="16">
        <v>6</v>
      </c>
      <c r="L67" s="16">
        <v>3</v>
      </c>
      <c r="M67" s="81">
        <v>4.05</v>
      </c>
      <c r="N67" s="95">
        <v>4.05</v>
      </c>
      <c r="O67" s="64">
        <v>2530</v>
      </c>
      <c r="P67" s="65">
        <f>Table2245789101123456789101112131415161718192021[[#This Row],[PEMBULATAN]]*O67</f>
        <v>10246.5</v>
      </c>
    </row>
    <row r="68" spans="1:16" ht="26.25" customHeight="1" x14ac:dyDescent="0.2">
      <c r="A68" s="14"/>
      <c r="B68" s="75"/>
      <c r="C68" s="73" t="s">
        <v>1983</v>
      </c>
      <c r="D68" s="78" t="s">
        <v>86</v>
      </c>
      <c r="E68" s="13">
        <v>44509</v>
      </c>
      <c r="F68" s="76" t="s">
        <v>554</v>
      </c>
      <c r="G68" s="13">
        <v>44510</v>
      </c>
      <c r="H68" s="77" t="s">
        <v>1768</v>
      </c>
      <c r="I68" s="16">
        <v>98</v>
      </c>
      <c r="J68" s="16">
        <v>15</v>
      </c>
      <c r="K68" s="16">
        <v>10</v>
      </c>
      <c r="L68" s="16">
        <v>4</v>
      </c>
      <c r="M68" s="81">
        <v>3.6749999999999998</v>
      </c>
      <c r="N68" s="95">
        <v>4</v>
      </c>
      <c r="O68" s="64">
        <v>2530</v>
      </c>
      <c r="P68" s="65">
        <f>Table2245789101123456789101112131415161718192021[[#This Row],[PEMBULATAN]]*O68</f>
        <v>10120</v>
      </c>
    </row>
    <row r="69" spans="1:16" ht="26.25" customHeight="1" x14ac:dyDescent="0.2">
      <c r="A69" s="14"/>
      <c r="B69" s="75"/>
      <c r="C69" s="73" t="s">
        <v>1984</v>
      </c>
      <c r="D69" s="78" t="s">
        <v>86</v>
      </c>
      <c r="E69" s="13">
        <v>44509</v>
      </c>
      <c r="F69" s="76" t="s">
        <v>554</v>
      </c>
      <c r="G69" s="13">
        <v>44510</v>
      </c>
      <c r="H69" s="77" t="s">
        <v>1768</v>
      </c>
      <c r="I69" s="16">
        <v>180</v>
      </c>
      <c r="J69" s="16">
        <v>6</v>
      </c>
      <c r="K69" s="16">
        <v>6</v>
      </c>
      <c r="L69" s="16">
        <v>4</v>
      </c>
      <c r="M69" s="81">
        <v>1.62</v>
      </c>
      <c r="N69" s="95">
        <v>4</v>
      </c>
      <c r="O69" s="64">
        <v>2530</v>
      </c>
      <c r="P69" s="65">
        <f>Table2245789101123456789101112131415161718192021[[#This Row],[PEMBULATAN]]*O69</f>
        <v>10120</v>
      </c>
    </row>
    <row r="70" spans="1:16" ht="26.25" customHeight="1" x14ac:dyDescent="0.2">
      <c r="A70" s="14"/>
      <c r="B70" s="75"/>
      <c r="C70" s="73" t="s">
        <v>1985</v>
      </c>
      <c r="D70" s="78" t="s">
        <v>86</v>
      </c>
      <c r="E70" s="13">
        <v>44509</v>
      </c>
      <c r="F70" s="76" t="s">
        <v>554</v>
      </c>
      <c r="G70" s="13">
        <v>44510</v>
      </c>
      <c r="H70" s="77" t="s">
        <v>1768</v>
      </c>
      <c r="I70" s="16">
        <v>180</v>
      </c>
      <c r="J70" s="16">
        <v>6</v>
      </c>
      <c r="K70" s="16">
        <v>6</v>
      </c>
      <c r="L70" s="16">
        <v>4</v>
      </c>
      <c r="M70" s="81">
        <v>1.62</v>
      </c>
      <c r="N70" s="95">
        <v>4</v>
      </c>
      <c r="O70" s="64">
        <v>2530</v>
      </c>
      <c r="P70" s="65">
        <f>Table2245789101123456789101112131415161718192021[[#This Row],[PEMBULATAN]]*O70</f>
        <v>10120</v>
      </c>
    </row>
    <row r="71" spans="1:16" ht="26.25" customHeight="1" x14ac:dyDescent="0.2">
      <c r="A71" s="14"/>
      <c r="B71" s="75"/>
      <c r="C71" s="73" t="s">
        <v>1986</v>
      </c>
      <c r="D71" s="78" t="s">
        <v>86</v>
      </c>
      <c r="E71" s="13">
        <v>44509</v>
      </c>
      <c r="F71" s="76" t="s">
        <v>554</v>
      </c>
      <c r="G71" s="13">
        <v>44510</v>
      </c>
      <c r="H71" s="77" t="s">
        <v>1768</v>
      </c>
      <c r="I71" s="16">
        <v>46</v>
      </c>
      <c r="J71" s="16">
        <v>32</v>
      </c>
      <c r="K71" s="16">
        <v>14</v>
      </c>
      <c r="L71" s="16">
        <v>1</v>
      </c>
      <c r="M71" s="81">
        <v>5.1520000000000001</v>
      </c>
      <c r="N71" s="95">
        <v>5.1520000000000001</v>
      </c>
      <c r="O71" s="64">
        <v>2530</v>
      </c>
      <c r="P71" s="65">
        <f>Table2245789101123456789101112131415161718192021[[#This Row],[PEMBULATAN]]*O71</f>
        <v>13034.56</v>
      </c>
    </row>
    <row r="72" spans="1:16" ht="26.25" customHeight="1" x14ac:dyDescent="0.2">
      <c r="A72" s="14"/>
      <c r="B72" s="75"/>
      <c r="C72" s="73" t="s">
        <v>1987</v>
      </c>
      <c r="D72" s="78" t="s">
        <v>86</v>
      </c>
      <c r="E72" s="13">
        <v>44509</v>
      </c>
      <c r="F72" s="76" t="s">
        <v>554</v>
      </c>
      <c r="G72" s="13">
        <v>44510</v>
      </c>
      <c r="H72" s="77" t="s">
        <v>1768</v>
      </c>
      <c r="I72" s="16">
        <v>67</v>
      </c>
      <c r="J72" s="16">
        <v>30</v>
      </c>
      <c r="K72" s="16">
        <v>8</v>
      </c>
      <c r="L72" s="16">
        <v>2</v>
      </c>
      <c r="M72" s="81">
        <v>4.0199999999999996</v>
      </c>
      <c r="N72" s="95">
        <v>4.0199999999999996</v>
      </c>
      <c r="O72" s="64">
        <v>2530</v>
      </c>
      <c r="P72" s="65">
        <f>Table2245789101123456789101112131415161718192021[[#This Row],[PEMBULATAN]]*O72</f>
        <v>10170.599999999999</v>
      </c>
    </row>
    <row r="73" spans="1:16" ht="26.25" customHeight="1" x14ac:dyDescent="0.2">
      <c r="A73" s="14"/>
      <c r="B73" s="75"/>
      <c r="C73" s="73" t="s">
        <v>1988</v>
      </c>
      <c r="D73" s="78" t="s">
        <v>86</v>
      </c>
      <c r="E73" s="13">
        <v>44509</v>
      </c>
      <c r="F73" s="76" t="s">
        <v>554</v>
      </c>
      <c r="G73" s="13">
        <v>44510</v>
      </c>
      <c r="H73" s="77" t="s">
        <v>1768</v>
      </c>
      <c r="I73" s="16">
        <v>97</v>
      </c>
      <c r="J73" s="16">
        <v>35</v>
      </c>
      <c r="K73" s="16">
        <v>10</v>
      </c>
      <c r="L73" s="16">
        <v>6</v>
      </c>
      <c r="M73" s="81">
        <v>8.4875000000000007</v>
      </c>
      <c r="N73" s="95">
        <v>9</v>
      </c>
      <c r="O73" s="64">
        <v>2530</v>
      </c>
      <c r="P73" s="65">
        <f>Table2245789101123456789101112131415161718192021[[#This Row],[PEMBULATAN]]*O73</f>
        <v>22770</v>
      </c>
    </row>
    <row r="74" spans="1:16" ht="26.25" customHeight="1" x14ac:dyDescent="0.2">
      <c r="A74" s="14"/>
      <c r="B74" s="75"/>
      <c r="C74" s="73" t="s">
        <v>1989</v>
      </c>
      <c r="D74" s="78" t="s">
        <v>86</v>
      </c>
      <c r="E74" s="13">
        <v>44509</v>
      </c>
      <c r="F74" s="76" t="s">
        <v>554</v>
      </c>
      <c r="G74" s="13">
        <v>44510</v>
      </c>
      <c r="H74" s="77" t="s">
        <v>1768</v>
      </c>
      <c r="I74" s="16">
        <v>103</v>
      </c>
      <c r="J74" s="16">
        <v>10</v>
      </c>
      <c r="K74" s="16">
        <v>10</v>
      </c>
      <c r="L74" s="16">
        <v>2</v>
      </c>
      <c r="M74" s="81">
        <v>2.5750000000000002</v>
      </c>
      <c r="N74" s="95">
        <v>2.5750000000000002</v>
      </c>
      <c r="O74" s="64">
        <v>2530</v>
      </c>
      <c r="P74" s="65">
        <f>Table2245789101123456789101112131415161718192021[[#This Row],[PEMBULATAN]]*O74</f>
        <v>6514.75</v>
      </c>
    </row>
    <row r="75" spans="1:16" ht="26.25" customHeight="1" x14ac:dyDescent="0.2">
      <c r="A75" s="14"/>
      <c r="B75" s="75"/>
      <c r="C75" s="73" t="s">
        <v>1990</v>
      </c>
      <c r="D75" s="78" t="s">
        <v>86</v>
      </c>
      <c r="E75" s="13">
        <v>44509</v>
      </c>
      <c r="F75" s="76" t="s">
        <v>554</v>
      </c>
      <c r="G75" s="13">
        <v>44510</v>
      </c>
      <c r="H75" s="77" t="s">
        <v>1768</v>
      </c>
      <c r="I75" s="16">
        <v>50</v>
      </c>
      <c r="J75" s="16">
        <v>50</v>
      </c>
      <c r="K75" s="16">
        <v>18</v>
      </c>
      <c r="L75" s="16">
        <v>5</v>
      </c>
      <c r="M75" s="81">
        <v>11.25</v>
      </c>
      <c r="N75" s="95">
        <v>11.25</v>
      </c>
      <c r="O75" s="64">
        <v>2530</v>
      </c>
      <c r="P75" s="65">
        <f>Table2245789101123456789101112131415161718192021[[#This Row],[PEMBULATAN]]*O75</f>
        <v>28462.5</v>
      </c>
    </row>
    <row r="76" spans="1:16" ht="26.25" customHeight="1" x14ac:dyDescent="0.2">
      <c r="A76" s="14"/>
      <c r="B76" s="75"/>
      <c r="C76" s="73" t="s">
        <v>1991</v>
      </c>
      <c r="D76" s="78" t="s">
        <v>86</v>
      </c>
      <c r="E76" s="13">
        <v>44509</v>
      </c>
      <c r="F76" s="76" t="s">
        <v>554</v>
      </c>
      <c r="G76" s="13">
        <v>44510</v>
      </c>
      <c r="H76" s="77" t="s">
        <v>1768</v>
      </c>
      <c r="I76" s="16">
        <v>35</v>
      </c>
      <c r="J76" s="16">
        <v>35</v>
      </c>
      <c r="K76" s="16">
        <v>20</v>
      </c>
      <c r="L76" s="16">
        <v>11</v>
      </c>
      <c r="M76" s="81">
        <v>6.125</v>
      </c>
      <c r="N76" s="95">
        <v>11</v>
      </c>
      <c r="O76" s="64">
        <v>2530</v>
      </c>
      <c r="P76" s="65">
        <f>Table2245789101123456789101112131415161718192021[[#This Row],[PEMBULATAN]]*O76</f>
        <v>27830</v>
      </c>
    </row>
    <row r="77" spans="1:16" ht="26.25" customHeight="1" x14ac:dyDescent="0.2">
      <c r="A77" s="14"/>
      <c r="B77" s="75"/>
      <c r="C77" s="73" t="s">
        <v>1992</v>
      </c>
      <c r="D77" s="78" t="s">
        <v>86</v>
      </c>
      <c r="E77" s="13">
        <v>44509</v>
      </c>
      <c r="F77" s="76" t="s">
        <v>554</v>
      </c>
      <c r="G77" s="13">
        <v>44510</v>
      </c>
      <c r="H77" s="77" t="s">
        <v>1768</v>
      </c>
      <c r="I77" s="16">
        <v>42</v>
      </c>
      <c r="J77" s="16">
        <v>40</v>
      </c>
      <c r="K77" s="16">
        <v>18</v>
      </c>
      <c r="L77" s="16">
        <v>8</v>
      </c>
      <c r="M77" s="81">
        <v>7.56</v>
      </c>
      <c r="N77" s="95">
        <v>8</v>
      </c>
      <c r="O77" s="64">
        <v>2530</v>
      </c>
      <c r="P77" s="65">
        <f>Table2245789101123456789101112131415161718192021[[#This Row],[PEMBULATAN]]*O77</f>
        <v>20240</v>
      </c>
    </row>
    <row r="78" spans="1:16" ht="26.25" customHeight="1" x14ac:dyDescent="0.2">
      <c r="A78" s="14"/>
      <c r="B78" s="75"/>
      <c r="C78" s="73" t="s">
        <v>1993</v>
      </c>
      <c r="D78" s="78" t="s">
        <v>86</v>
      </c>
      <c r="E78" s="13">
        <v>44509</v>
      </c>
      <c r="F78" s="76" t="s">
        <v>554</v>
      </c>
      <c r="G78" s="13">
        <v>44510</v>
      </c>
      <c r="H78" s="77" t="s">
        <v>1768</v>
      </c>
      <c r="I78" s="16">
        <v>92</v>
      </c>
      <c r="J78" s="16">
        <v>37</v>
      </c>
      <c r="K78" s="16">
        <v>25</v>
      </c>
      <c r="L78" s="16">
        <v>12</v>
      </c>
      <c r="M78" s="81">
        <v>21.274999999999999</v>
      </c>
      <c r="N78" s="95">
        <v>21.274999999999999</v>
      </c>
      <c r="O78" s="64">
        <v>2530</v>
      </c>
      <c r="P78" s="65">
        <f>Table2245789101123456789101112131415161718192021[[#This Row],[PEMBULATAN]]*O78</f>
        <v>53825.75</v>
      </c>
    </row>
    <row r="79" spans="1:16" ht="26.25" customHeight="1" x14ac:dyDescent="0.2">
      <c r="A79" s="14"/>
      <c r="B79" s="75"/>
      <c r="C79" s="73" t="s">
        <v>1994</v>
      </c>
      <c r="D79" s="78" t="s">
        <v>86</v>
      </c>
      <c r="E79" s="13">
        <v>44509</v>
      </c>
      <c r="F79" s="76" t="s">
        <v>554</v>
      </c>
      <c r="G79" s="13">
        <v>44510</v>
      </c>
      <c r="H79" s="77" t="s">
        <v>1768</v>
      </c>
      <c r="I79" s="16">
        <v>122</v>
      </c>
      <c r="J79" s="16">
        <v>11</v>
      </c>
      <c r="K79" s="16">
        <v>11</v>
      </c>
      <c r="L79" s="16">
        <v>1</v>
      </c>
      <c r="M79" s="81">
        <v>3.6905000000000001</v>
      </c>
      <c r="N79" s="95">
        <v>3.6905000000000001</v>
      </c>
      <c r="O79" s="64">
        <v>2530</v>
      </c>
      <c r="P79" s="65">
        <f>Table2245789101123456789101112131415161718192021[[#This Row],[PEMBULATAN]]*O79</f>
        <v>9336.9650000000001</v>
      </c>
    </row>
    <row r="80" spans="1:16" ht="26.25" customHeight="1" x14ac:dyDescent="0.2">
      <c r="A80" s="14"/>
      <c r="B80" s="75"/>
      <c r="C80" s="73" t="s">
        <v>1995</v>
      </c>
      <c r="D80" s="78" t="s">
        <v>86</v>
      </c>
      <c r="E80" s="13">
        <v>44509</v>
      </c>
      <c r="F80" s="76" t="s">
        <v>554</v>
      </c>
      <c r="G80" s="13">
        <v>44510</v>
      </c>
      <c r="H80" s="77" t="s">
        <v>1768</v>
      </c>
      <c r="I80" s="16">
        <v>114</v>
      </c>
      <c r="J80" s="16">
        <v>65</v>
      </c>
      <c r="K80" s="16">
        <v>6</v>
      </c>
      <c r="L80" s="16">
        <v>1</v>
      </c>
      <c r="M80" s="81">
        <v>11.115</v>
      </c>
      <c r="N80" s="95">
        <v>11.115</v>
      </c>
      <c r="O80" s="64">
        <v>2530</v>
      </c>
      <c r="P80" s="65">
        <f>Table2245789101123456789101112131415161718192021[[#This Row],[PEMBULATAN]]*O80</f>
        <v>28120.95</v>
      </c>
    </row>
    <row r="81" spans="1:16" ht="26.25" customHeight="1" x14ac:dyDescent="0.2">
      <c r="A81" s="14"/>
      <c r="B81" s="75"/>
      <c r="C81" s="73" t="s">
        <v>1996</v>
      </c>
      <c r="D81" s="78" t="s">
        <v>86</v>
      </c>
      <c r="E81" s="13">
        <v>44509</v>
      </c>
      <c r="F81" s="76" t="s">
        <v>554</v>
      </c>
      <c r="G81" s="13">
        <v>44510</v>
      </c>
      <c r="H81" s="77" t="s">
        <v>1768</v>
      </c>
      <c r="I81" s="16">
        <v>66</v>
      </c>
      <c r="J81" s="16">
        <v>45</v>
      </c>
      <c r="K81" s="16">
        <v>10</v>
      </c>
      <c r="L81" s="16">
        <v>4</v>
      </c>
      <c r="M81" s="81">
        <v>7.4249999999999998</v>
      </c>
      <c r="N81" s="95">
        <v>8</v>
      </c>
      <c r="O81" s="64">
        <v>2530</v>
      </c>
      <c r="P81" s="65">
        <f>Table2245789101123456789101112131415161718192021[[#This Row],[PEMBULATAN]]*O81</f>
        <v>20240</v>
      </c>
    </row>
    <row r="82" spans="1:16" ht="26.25" customHeight="1" x14ac:dyDescent="0.2">
      <c r="A82" s="14"/>
      <c r="B82" s="75"/>
      <c r="C82" s="73" t="s">
        <v>1997</v>
      </c>
      <c r="D82" s="78" t="s">
        <v>86</v>
      </c>
      <c r="E82" s="13">
        <v>44509</v>
      </c>
      <c r="F82" s="76" t="s">
        <v>554</v>
      </c>
      <c r="G82" s="13">
        <v>44510</v>
      </c>
      <c r="H82" s="77" t="s">
        <v>1768</v>
      </c>
      <c r="I82" s="16">
        <v>45</v>
      </c>
      <c r="J82" s="16">
        <v>33</v>
      </c>
      <c r="K82" s="16">
        <v>24</v>
      </c>
      <c r="L82" s="16">
        <v>5</v>
      </c>
      <c r="M82" s="81">
        <v>8.91</v>
      </c>
      <c r="N82" s="95">
        <v>8.91</v>
      </c>
      <c r="O82" s="64">
        <v>2530</v>
      </c>
      <c r="P82" s="65">
        <f>Table2245789101123456789101112131415161718192021[[#This Row],[PEMBULATAN]]*O82</f>
        <v>22542.3</v>
      </c>
    </row>
    <row r="83" spans="1:16" ht="26.25" customHeight="1" x14ac:dyDescent="0.2">
      <c r="A83" s="14"/>
      <c r="B83" s="75"/>
      <c r="C83" s="73" t="s">
        <v>1998</v>
      </c>
      <c r="D83" s="78" t="s">
        <v>86</v>
      </c>
      <c r="E83" s="13">
        <v>44509</v>
      </c>
      <c r="F83" s="76" t="s">
        <v>554</v>
      </c>
      <c r="G83" s="13">
        <v>44510</v>
      </c>
      <c r="H83" s="77" t="s">
        <v>1768</v>
      </c>
      <c r="I83" s="16">
        <v>33</v>
      </c>
      <c r="J83" s="16">
        <v>27</v>
      </c>
      <c r="K83" s="16">
        <v>27</v>
      </c>
      <c r="L83" s="16">
        <v>5</v>
      </c>
      <c r="M83" s="81">
        <v>6.0142499999999997</v>
      </c>
      <c r="N83" s="95">
        <v>6.0142499999999997</v>
      </c>
      <c r="O83" s="64">
        <v>2530</v>
      </c>
      <c r="P83" s="65">
        <f>Table2245789101123456789101112131415161718192021[[#This Row],[PEMBULATAN]]*O83</f>
        <v>15216.0525</v>
      </c>
    </row>
    <row r="84" spans="1:16" ht="26.25" customHeight="1" x14ac:dyDescent="0.2">
      <c r="A84" s="14"/>
      <c r="B84" s="75"/>
      <c r="C84" s="73" t="s">
        <v>1999</v>
      </c>
      <c r="D84" s="78" t="s">
        <v>86</v>
      </c>
      <c r="E84" s="13">
        <v>44509</v>
      </c>
      <c r="F84" s="76" t="s">
        <v>554</v>
      </c>
      <c r="G84" s="13">
        <v>44510</v>
      </c>
      <c r="H84" s="77" t="s">
        <v>1768</v>
      </c>
      <c r="I84" s="16">
        <v>44</v>
      </c>
      <c r="J84" s="16">
        <v>27</v>
      </c>
      <c r="K84" s="16">
        <v>22</v>
      </c>
      <c r="L84" s="16">
        <v>14</v>
      </c>
      <c r="M84" s="81">
        <v>6.5339999999999998</v>
      </c>
      <c r="N84" s="95">
        <v>14</v>
      </c>
      <c r="O84" s="64">
        <v>2530</v>
      </c>
      <c r="P84" s="65">
        <f>Table2245789101123456789101112131415161718192021[[#This Row],[PEMBULATAN]]*O84</f>
        <v>35420</v>
      </c>
    </row>
    <row r="85" spans="1:16" ht="26.25" customHeight="1" x14ac:dyDescent="0.2">
      <c r="A85" s="14"/>
      <c r="B85" s="75"/>
      <c r="C85" s="73" t="s">
        <v>2000</v>
      </c>
      <c r="D85" s="78" t="s">
        <v>86</v>
      </c>
      <c r="E85" s="13">
        <v>44509</v>
      </c>
      <c r="F85" s="76" t="s">
        <v>554</v>
      </c>
      <c r="G85" s="13">
        <v>44510</v>
      </c>
      <c r="H85" s="77" t="s">
        <v>1768</v>
      </c>
      <c r="I85" s="16">
        <v>122</v>
      </c>
      <c r="J85" s="16">
        <v>17</v>
      </c>
      <c r="K85" s="16">
        <v>5</v>
      </c>
      <c r="L85" s="16">
        <v>1</v>
      </c>
      <c r="M85" s="81">
        <v>2.5924999999999998</v>
      </c>
      <c r="N85" s="95">
        <v>2.5924999999999998</v>
      </c>
      <c r="O85" s="64">
        <v>2530</v>
      </c>
      <c r="P85" s="65">
        <f>Table2245789101123456789101112131415161718192021[[#This Row],[PEMBULATAN]]*O85</f>
        <v>6559.0249999999996</v>
      </c>
    </row>
    <row r="86" spans="1:16" ht="26.25" customHeight="1" x14ac:dyDescent="0.2">
      <c r="A86" s="14"/>
      <c r="B86" s="75"/>
      <c r="C86" s="73" t="s">
        <v>2001</v>
      </c>
      <c r="D86" s="78" t="s">
        <v>86</v>
      </c>
      <c r="E86" s="13">
        <v>44509</v>
      </c>
      <c r="F86" s="76" t="s">
        <v>554</v>
      </c>
      <c r="G86" s="13">
        <v>44510</v>
      </c>
      <c r="H86" s="77" t="s">
        <v>1768</v>
      </c>
      <c r="I86" s="16">
        <v>55</v>
      </c>
      <c r="J86" s="16">
        <v>39</v>
      </c>
      <c r="K86" s="16">
        <v>10</v>
      </c>
      <c r="L86" s="16">
        <v>6</v>
      </c>
      <c r="M86" s="81">
        <v>5.3624999999999998</v>
      </c>
      <c r="N86" s="95">
        <v>6</v>
      </c>
      <c r="O86" s="64">
        <v>2530</v>
      </c>
      <c r="P86" s="65">
        <f>Table2245789101123456789101112131415161718192021[[#This Row],[PEMBULATAN]]*O86</f>
        <v>15180</v>
      </c>
    </row>
    <row r="87" spans="1:16" ht="26.25" customHeight="1" x14ac:dyDescent="0.2">
      <c r="A87" s="14"/>
      <c r="B87" s="75"/>
      <c r="C87" s="73" t="s">
        <v>2002</v>
      </c>
      <c r="D87" s="78" t="s">
        <v>86</v>
      </c>
      <c r="E87" s="13">
        <v>44509</v>
      </c>
      <c r="F87" s="76" t="s">
        <v>554</v>
      </c>
      <c r="G87" s="13">
        <v>44510</v>
      </c>
      <c r="H87" s="77" t="s">
        <v>1768</v>
      </c>
      <c r="I87" s="16">
        <v>76</v>
      </c>
      <c r="J87" s="16">
        <v>20</v>
      </c>
      <c r="K87" s="16">
        <v>20</v>
      </c>
      <c r="L87" s="16">
        <v>1</v>
      </c>
      <c r="M87" s="81">
        <v>7.6</v>
      </c>
      <c r="N87" s="95">
        <v>7.6</v>
      </c>
      <c r="O87" s="64">
        <v>2530</v>
      </c>
      <c r="P87" s="65">
        <f>Table2245789101123456789101112131415161718192021[[#This Row],[PEMBULATAN]]*O87</f>
        <v>19228</v>
      </c>
    </row>
    <row r="88" spans="1:16" ht="26.25" customHeight="1" x14ac:dyDescent="0.2">
      <c r="A88" s="14"/>
      <c r="B88" s="75"/>
      <c r="C88" s="73" t="s">
        <v>2003</v>
      </c>
      <c r="D88" s="78" t="s">
        <v>86</v>
      </c>
      <c r="E88" s="13">
        <v>44509</v>
      </c>
      <c r="F88" s="76" t="s">
        <v>554</v>
      </c>
      <c r="G88" s="13">
        <v>44510</v>
      </c>
      <c r="H88" s="77" t="s">
        <v>1768</v>
      </c>
      <c r="I88" s="16">
        <v>47</v>
      </c>
      <c r="J88" s="16">
        <v>37</v>
      </c>
      <c r="K88" s="16">
        <v>27</v>
      </c>
      <c r="L88" s="16">
        <v>3</v>
      </c>
      <c r="M88" s="81">
        <v>11.738250000000001</v>
      </c>
      <c r="N88" s="95">
        <v>11.738250000000001</v>
      </c>
      <c r="O88" s="64">
        <v>2530</v>
      </c>
      <c r="P88" s="65">
        <f>Table2245789101123456789101112131415161718192021[[#This Row],[PEMBULATAN]]*O88</f>
        <v>29697.772500000003</v>
      </c>
    </row>
    <row r="89" spans="1:16" ht="26.25" customHeight="1" x14ac:dyDescent="0.2">
      <c r="A89" s="14"/>
      <c r="B89" s="75"/>
      <c r="C89" s="73" t="s">
        <v>2004</v>
      </c>
      <c r="D89" s="78" t="s">
        <v>86</v>
      </c>
      <c r="E89" s="13">
        <v>44509</v>
      </c>
      <c r="F89" s="76" t="s">
        <v>554</v>
      </c>
      <c r="G89" s="13">
        <v>44510</v>
      </c>
      <c r="H89" s="77" t="s">
        <v>1768</v>
      </c>
      <c r="I89" s="16">
        <v>78</v>
      </c>
      <c r="J89" s="16">
        <v>26</v>
      </c>
      <c r="K89" s="16">
        <v>18</v>
      </c>
      <c r="L89" s="16">
        <v>11</v>
      </c>
      <c r="M89" s="81">
        <v>9.1259999999999994</v>
      </c>
      <c r="N89" s="95">
        <v>11</v>
      </c>
      <c r="O89" s="64">
        <v>2530</v>
      </c>
      <c r="P89" s="65">
        <f>Table2245789101123456789101112131415161718192021[[#This Row],[PEMBULATAN]]*O89</f>
        <v>27830</v>
      </c>
    </row>
    <row r="90" spans="1:16" ht="26.25" customHeight="1" x14ac:dyDescent="0.2">
      <c r="A90" s="14"/>
      <c r="B90" s="75"/>
      <c r="C90" s="73" t="s">
        <v>2005</v>
      </c>
      <c r="D90" s="78" t="s">
        <v>86</v>
      </c>
      <c r="E90" s="13">
        <v>44509</v>
      </c>
      <c r="F90" s="76" t="s">
        <v>554</v>
      </c>
      <c r="G90" s="13">
        <v>44510</v>
      </c>
      <c r="H90" s="77" t="s">
        <v>1768</v>
      </c>
      <c r="I90" s="16">
        <v>48</v>
      </c>
      <c r="J90" s="16">
        <v>40</v>
      </c>
      <c r="K90" s="16">
        <v>36</v>
      </c>
      <c r="L90" s="16">
        <v>13</v>
      </c>
      <c r="M90" s="81">
        <v>17.28</v>
      </c>
      <c r="N90" s="95">
        <v>17.28</v>
      </c>
      <c r="O90" s="64">
        <v>2530</v>
      </c>
      <c r="P90" s="65">
        <f>Table2245789101123456789101112131415161718192021[[#This Row],[PEMBULATAN]]*O90</f>
        <v>43718.400000000001</v>
      </c>
    </row>
    <row r="91" spans="1:16" ht="26.25" customHeight="1" x14ac:dyDescent="0.2">
      <c r="A91" s="14"/>
      <c r="B91" s="75"/>
      <c r="C91" s="73" t="s">
        <v>2006</v>
      </c>
      <c r="D91" s="78" t="s">
        <v>86</v>
      </c>
      <c r="E91" s="13">
        <v>44509</v>
      </c>
      <c r="F91" s="76" t="s">
        <v>554</v>
      </c>
      <c r="G91" s="13">
        <v>44510</v>
      </c>
      <c r="H91" s="77" t="s">
        <v>1768</v>
      </c>
      <c r="I91" s="16">
        <v>48</v>
      </c>
      <c r="J91" s="16">
        <v>50</v>
      </c>
      <c r="K91" s="16">
        <v>45</v>
      </c>
      <c r="L91" s="16">
        <v>5</v>
      </c>
      <c r="M91" s="81">
        <v>27</v>
      </c>
      <c r="N91" s="95">
        <v>27</v>
      </c>
      <c r="O91" s="64">
        <v>2530</v>
      </c>
      <c r="P91" s="65">
        <f>Table2245789101123456789101112131415161718192021[[#This Row],[PEMBULATAN]]*O91</f>
        <v>68310</v>
      </c>
    </row>
    <row r="92" spans="1:16" ht="26.25" customHeight="1" x14ac:dyDescent="0.2">
      <c r="A92" s="14"/>
      <c r="B92" s="75"/>
      <c r="C92" s="73" t="s">
        <v>2007</v>
      </c>
      <c r="D92" s="78" t="s">
        <v>86</v>
      </c>
      <c r="E92" s="13">
        <v>44509</v>
      </c>
      <c r="F92" s="76" t="s">
        <v>554</v>
      </c>
      <c r="G92" s="13">
        <v>44510</v>
      </c>
      <c r="H92" s="77" t="s">
        <v>1768</v>
      </c>
      <c r="I92" s="16">
        <v>90</v>
      </c>
      <c r="J92" s="16">
        <v>56</v>
      </c>
      <c r="K92" s="16">
        <v>23</v>
      </c>
      <c r="L92" s="16">
        <v>5</v>
      </c>
      <c r="M92" s="81">
        <v>28.98</v>
      </c>
      <c r="N92" s="95">
        <v>28.98</v>
      </c>
      <c r="O92" s="64">
        <v>2530</v>
      </c>
      <c r="P92" s="65">
        <f>Table2245789101123456789101112131415161718192021[[#This Row],[PEMBULATAN]]*O92</f>
        <v>73319.399999999994</v>
      </c>
    </row>
    <row r="93" spans="1:16" ht="26.25" customHeight="1" x14ac:dyDescent="0.2">
      <c r="A93" s="14"/>
      <c r="B93" s="75"/>
      <c r="C93" s="73" t="s">
        <v>2008</v>
      </c>
      <c r="D93" s="78" t="s">
        <v>86</v>
      </c>
      <c r="E93" s="13">
        <v>44509</v>
      </c>
      <c r="F93" s="76" t="s">
        <v>554</v>
      </c>
      <c r="G93" s="13">
        <v>44510</v>
      </c>
      <c r="H93" s="77" t="s">
        <v>1768</v>
      </c>
      <c r="I93" s="16">
        <v>66</v>
      </c>
      <c r="J93" s="16">
        <v>50</v>
      </c>
      <c r="K93" s="16">
        <v>26</v>
      </c>
      <c r="L93" s="16">
        <v>7</v>
      </c>
      <c r="M93" s="81">
        <v>21.45</v>
      </c>
      <c r="N93" s="95">
        <v>22</v>
      </c>
      <c r="O93" s="64">
        <v>2530</v>
      </c>
      <c r="P93" s="65">
        <f>Table2245789101123456789101112131415161718192021[[#This Row],[PEMBULATAN]]*O93</f>
        <v>55660</v>
      </c>
    </row>
    <row r="94" spans="1:16" ht="26.25" customHeight="1" x14ac:dyDescent="0.2">
      <c r="A94" s="14"/>
      <c r="B94" s="75"/>
      <c r="C94" s="73" t="s">
        <v>2009</v>
      </c>
      <c r="D94" s="78" t="s">
        <v>86</v>
      </c>
      <c r="E94" s="13">
        <v>44509</v>
      </c>
      <c r="F94" s="76" t="s">
        <v>554</v>
      </c>
      <c r="G94" s="13">
        <v>44510</v>
      </c>
      <c r="H94" s="77" t="s">
        <v>1768</v>
      </c>
      <c r="I94" s="16">
        <v>70</v>
      </c>
      <c r="J94" s="16">
        <v>70</v>
      </c>
      <c r="K94" s="16">
        <v>19</v>
      </c>
      <c r="L94" s="16">
        <v>6</v>
      </c>
      <c r="M94" s="81">
        <v>23.274999999999999</v>
      </c>
      <c r="N94" s="95">
        <v>23.274999999999999</v>
      </c>
      <c r="O94" s="64">
        <v>2530</v>
      </c>
      <c r="P94" s="65">
        <f>Table2245789101123456789101112131415161718192021[[#This Row],[PEMBULATAN]]*O94</f>
        <v>58885.75</v>
      </c>
    </row>
    <row r="95" spans="1:16" ht="26.25" customHeight="1" x14ac:dyDescent="0.2">
      <c r="A95" s="14"/>
      <c r="B95" s="75"/>
      <c r="C95" s="73" t="s">
        <v>2010</v>
      </c>
      <c r="D95" s="78" t="s">
        <v>86</v>
      </c>
      <c r="E95" s="13">
        <v>44509</v>
      </c>
      <c r="F95" s="76" t="s">
        <v>554</v>
      </c>
      <c r="G95" s="13">
        <v>44510</v>
      </c>
      <c r="H95" s="77" t="s">
        <v>1768</v>
      </c>
      <c r="I95" s="16">
        <v>93</v>
      </c>
      <c r="J95" s="16">
        <v>93</v>
      </c>
      <c r="K95" s="16">
        <v>6</v>
      </c>
      <c r="L95" s="16">
        <v>4</v>
      </c>
      <c r="M95" s="81">
        <v>12.9735</v>
      </c>
      <c r="N95" s="95">
        <v>12.9735</v>
      </c>
      <c r="O95" s="64">
        <v>2530</v>
      </c>
      <c r="P95" s="65">
        <f>Table2245789101123456789101112131415161718192021[[#This Row],[PEMBULATAN]]*O95</f>
        <v>32822.955000000002</v>
      </c>
    </row>
    <row r="96" spans="1:16" ht="26.25" customHeight="1" x14ac:dyDescent="0.2">
      <c r="A96" s="14"/>
      <c r="B96" s="75"/>
      <c r="C96" s="73" t="s">
        <v>2011</v>
      </c>
      <c r="D96" s="78" t="s">
        <v>86</v>
      </c>
      <c r="E96" s="13">
        <v>44509</v>
      </c>
      <c r="F96" s="76" t="s">
        <v>554</v>
      </c>
      <c r="G96" s="13">
        <v>44510</v>
      </c>
      <c r="H96" s="77" t="s">
        <v>1768</v>
      </c>
      <c r="I96" s="16">
        <v>130</v>
      </c>
      <c r="J96" s="16">
        <v>28</v>
      </c>
      <c r="K96" s="16">
        <v>20</v>
      </c>
      <c r="L96" s="16">
        <v>2</v>
      </c>
      <c r="M96" s="81">
        <v>18.2</v>
      </c>
      <c r="N96" s="95">
        <v>18.2</v>
      </c>
      <c r="O96" s="64">
        <v>2530</v>
      </c>
      <c r="P96" s="65">
        <f>Table2245789101123456789101112131415161718192021[[#This Row],[PEMBULATAN]]*O96</f>
        <v>46046</v>
      </c>
    </row>
    <row r="97" spans="1:16" ht="26.25" customHeight="1" x14ac:dyDescent="0.2">
      <c r="A97" s="14"/>
      <c r="B97" s="75"/>
      <c r="C97" s="73" t="s">
        <v>2012</v>
      </c>
      <c r="D97" s="78" t="s">
        <v>86</v>
      </c>
      <c r="E97" s="13">
        <v>44509</v>
      </c>
      <c r="F97" s="76" t="s">
        <v>554</v>
      </c>
      <c r="G97" s="13">
        <v>44510</v>
      </c>
      <c r="H97" s="77" t="s">
        <v>1768</v>
      </c>
      <c r="I97" s="16">
        <v>95</v>
      </c>
      <c r="J97" s="16">
        <v>60</v>
      </c>
      <c r="K97" s="16">
        <v>43</v>
      </c>
      <c r="L97" s="16">
        <v>24</v>
      </c>
      <c r="M97" s="81">
        <v>61.274999999999999</v>
      </c>
      <c r="N97" s="95">
        <v>61.274999999999999</v>
      </c>
      <c r="O97" s="64">
        <v>2530</v>
      </c>
      <c r="P97" s="65">
        <f>Table2245789101123456789101112131415161718192021[[#This Row],[PEMBULATAN]]*O97</f>
        <v>155025.75</v>
      </c>
    </row>
    <row r="98" spans="1:16" ht="26.25" customHeight="1" x14ac:dyDescent="0.2">
      <c r="A98" s="14"/>
      <c r="B98" s="75"/>
      <c r="C98" s="73" t="s">
        <v>2013</v>
      </c>
      <c r="D98" s="78" t="s">
        <v>86</v>
      </c>
      <c r="E98" s="13">
        <v>44509</v>
      </c>
      <c r="F98" s="76" t="s">
        <v>554</v>
      </c>
      <c r="G98" s="13">
        <v>44510</v>
      </c>
      <c r="H98" s="77" t="s">
        <v>1768</v>
      </c>
      <c r="I98" s="16">
        <v>162</v>
      </c>
      <c r="J98" s="16">
        <v>15</v>
      </c>
      <c r="K98" s="16">
        <v>15</v>
      </c>
      <c r="L98" s="16">
        <v>4</v>
      </c>
      <c r="M98" s="81">
        <v>9.1125000000000007</v>
      </c>
      <c r="N98" s="95">
        <v>9.1125000000000007</v>
      </c>
      <c r="O98" s="64">
        <v>2530</v>
      </c>
      <c r="P98" s="65">
        <f>Table2245789101123456789101112131415161718192021[[#This Row],[PEMBULATAN]]*O98</f>
        <v>23054.625</v>
      </c>
    </row>
    <row r="99" spans="1:16" ht="26.25" customHeight="1" x14ac:dyDescent="0.2">
      <c r="A99" s="14"/>
      <c r="B99" s="75"/>
      <c r="C99" s="73" t="s">
        <v>2014</v>
      </c>
      <c r="D99" s="78" t="s">
        <v>86</v>
      </c>
      <c r="E99" s="13">
        <v>44509</v>
      </c>
      <c r="F99" s="76" t="s">
        <v>554</v>
      </c>
      <c r="G99" s="13">
        <v>44510</v>
      </c>
      <c r="H99" s="77" t="s">
        <v>1768</v>
      </c>
      <c r="I99" s="16">
        <v>96</v>
      </c>
      <c r="J99" s="16">
        <v>67</v>
      </c>
      <c r="K99" s="16">
        <v>27</v>
      </c>
      <c r="L99" s="16">
        <v>21</v>
      </c>
      <c r="M99" s="81">
        <v>43.415999999999997</v>
      </c>
      <c r="N99" s="95">
        <v>44</v>
      </c>
      <c r="O99" s="64">
        <v>2530</v>
      </c>
      <c r="P99" s="65">
        <f>Table2245789101123456789101112131415161718192021[[#This Row],[PEMBULATAN]]*O99</f>
        <v>111320</v>
      </c>
    </row>
    <row r="100" spans="1:16" ht="26.25" customHeight="1" x14ac:dyDescent="0.2">
      <c r="A100" s="14"/>
      <c r="B100" s="75"/>
      <c r="C100" s="73" t="s">
        <v>2015</v>
      </c>
      <c r="D100" s="78" t="s">
        <v>86</v>
      </c>
      <c r="E100" s="13">
        <v>44509</v>
      </c>
      <c r="F100" s="76" t="s">
        <v>554</v>
      </c>
      <c r="G100" s="13">
        <v>44510</v>
      </c>
      <c r="H100" s="77" t="s">
        <v>1768</v>
      </c>
      <c r="I100" s="16">
        <v>80</v>
      </c>
      <c r="J100" s="16">
        <v>60</v>
      </c>
      <c r="K100" s="16">
        <v>35</v>
      </c>
      <c r="L100" s="16">
        <v>30</v>
      </c>
      <c r="M100" s="81">
        <v>42</v>
      </c>
      <c r="N100" s="95">
        <v>42</v>
      </c>
      <c r="O100" s="64">
        <v>2530</v>
      </c>
      <c r="P100" s="65">
        <f>Table2245789101123456789101112131415161718192021[[#This Row],[PEMBULATAN]]*O100</f>
        <v>106260</v>
      </c>
    </row>
    <row r="101" spans="1:16" ht="26.25" customHeight="1" x14ac:dyDescent="0.2">
      <c r="A101" s="14"/>
      <c r="B101" s="75"/>
      <c r="C101" s="73" t="s">
        <v>2016</v>
      </c>
      <c r="D101" s="78" t="s">
        <v>86</v>
      </c>
      <c r="E101" s="13">
        <v>44509</v>
      </c>
      <c r="F101" s="76" t="s">
        <v>554</v>
      </c>
      <c r="G101" s="13">
        <v>44510</v>
      </c>
      <c r="H101" s="77" t="s">
        <v>1768</v>
      </c>
      <c r="I101" s="16">
        <v>85</v>
      </c>
      <c r="J101" s="16">
        <v>60</v>
      </c>
      <c r="K101" s="16">
        <v>35</v>
      </c>
      <c r="L101" s="16">
        <v>33</v>
      </c>
      <c r="M101" s="81">
        <v>44.625</v>
      </c>
      <c r="N101" s="95">
        <v>44.625</v>
      </c>
      <c r="O101" s="64">
        <v>2530</v>
      </c>
      <c r="P101" s="65">
        <f>Table2245789101123456789101112131415161718192021[[#This Row],[PEMBULATAN]]*O101</f>
        <v>112901.25</v>
      </c>
    </row>
    <row r="102" spans="1:16" ht="26.25" customHeight="1" x14ac:dyDescent="0.2">
      <c r="A102" s="14"/>
      <c r="B102" s="75"/>
      <c r="C102" s="73" t="s">
        <v>2017</v>
      </c>
      <c r="D102" s="78" t="s">
        <v>86</v>
      </c>
      <c r="E102" s="13">
        <v>44509</v>
      </c>
      <c r="F102" s="76" t="s">
        <v>554</v>
      </c>
      <c r="G102" s="13">
        <v>44510</v>
      </c>
      <c r="H102" s="77" t="s">
        <v>1768</v>
      </c>
      <c r="I102" s="16">
        <v>90</v>
      </c>
      <c r="J102" s="16">
        <v>60</v>
      </c>
      <c r="K102" s="16">
        <v>38</v>
      </c>
      <c r="L102" s="16">
        <v>20</v>
      </c>
      <c r="M102" s="81">
        <v>51.3</v>
      </c>
      <c r="N102" s="95">
        <v>52</v>
      </c>
      <c r="O102" s="64">
        <v>2530</v>
      </c>
      <c r="P102" s="65">
        <f>Table2245789101123456789101112131415161718192021[[#This Row],[PEMBULATAN]]*O102</f>
        <v>131560</v>
      </c>
    </row>
    <row r="103" spans="1:16" ht="26.25" customHeight="1" x14ac:dyDescent="0.2">
      <c r="A103" s="14"/>
      <c r="B103" s="75"/>
      <c r="C103" s="73" t="s">
        <v>2018</v>
      </c>
      <c r="D103" s="78" t="s">
        <v>86</v>
      </c>
      <c r="E103" s="13">
        <v>44509</v>
      </c>
      <c r="F103" s="76" t="s">
        <v>554</v>
      </c>
      <c r="G103" s="13">
        <v>44510</v>
      </c>
      <c r="H103" s="77" t="s">
        <v>1768</v>
      </c>
      <c r="I103" s="16">
        <v>94</v>
      </c>
      <c r="J103" s="16">
        <v>62</v>
      </c>
      <c r="K103" s="16">
        <v>33</v>
      </c>
      <c r="L103" s="16">
        <v>14</v>
      </c>
      <c r="M103" s="81">
        <v>48.081000000000003</v>
      </c>
      <c r="N103" s="95">
        <v>48.081000000000003</v>
      </c>
      <c r="O103" s="64">
        <v>2530</v>
      </c>
      <c r="P103" s="65">
        <f>Table2245789101123456789101112131415161718192021[[#This Row],[PEMBULATAN]]*O103</f>
        <v>121644.93000000001</v>
      </c>
    </row>
    <row r="104" spans="1:16" ht="26.25" customHeight="1" x14ac:dyDescent="0.2">
      <c r="A104" s="14"/>
      <c r="B104" s="75"/>
      <c r="C104" s="73" t="s">
        <v>2019</v>
      </c>
      <c r="D104" s="78" t="s">
        <v>86</v>
      </c>
      <c r="E104" s="13">
        <v>44509</v>
      </c>
      <c r="F104" s="76" t="s">
        <v>554</v>
      </c>
      <c r="G104" s="13">
        <v>44510</v>
      </c>
      <c r="H104" s="77" t="s">
        <v>1768</v>
      </c>
      <c r="I104" s="16">
        <v>73</v>
      </c>
      <c r="J104" s="16">
        <v>62</v>
      </c>
      <c r="K104" s="16">
        <v>33</v>
      </c>
      <c r="L104" s="16">
        <v>17</v>
      </c>
      <c r="M104" s="81">
        <v>37.339500000000001</v>
      </c>
      <c r="N104" s="95">
        <v>38</v>
      </c>
      <c r="O104" s="64">
        <v>2530</v>
      </c>
      <c r="P104" s="65">
        <f>Table2245789101123456789101112131415161718192021[[#This Row],[PEMBULATAN]]*O104</f>
        <v>96140</v>
      </c>
    </row>
    <row r="105" spans="1:16" ht="26.25" customHeight="1" x14ac:dyDescent="0.2">
      <c r="A105" s="14"/>
      <c r="B105" s="75"/>
      <c r="C105" s="73" t="s">
        <v>2020</v>
      </c>
      <c r="D105" s="78" t="s">
        <v>86</v>
      </c>
      <c r="E105" s="13">
        <v>44509</v>
      </c>
      <c r="F105" s="76" t="s">
        <v>554</v>
      </c>
      <c r="G105" s="13">
        <v>44510</v>
      </c>
      <c r="H105" s="77" t="s">
        <v>1768</v>
      </c>
      <c r="I105" s="16">
        <v>80</v>
      </c>
      <c r="J105" s="16">
        <v>65</v>
      </c>
      <c r="K105" s="16">
        <v>28</v>
      </c>
      <c r="L105" s="16">
        <v>9</v>
      </c>
      <c r="M105" s="81">
        <v>36.4</v>
      </c>
      <c r="N105" s="95">
        <v>37</v>
      </c>
      <c r="O105" s="64">
        <v>2530</v>
      </c>
      <c r="P105" s="65">
        <f>Table2245789101123456789101112131415161718192021[[#This Row],[PEMBULATAN]]*O105</f>
        <v>93610</v>
      </c>
    </row>
    <row r="106" spans="1:16" ht="26.25" customHeight="1" x14ac:dyDescent="0.2">
      <c r="A106" s="14"/>
      <c r="B106" s="75"/>
      <c r="C106" s="73" t="s">
        <v>2021</v>
      </c>
      <c r="D106" s="78" t="s">
        <v>86</v>
      </c>
      <c r="E106" s="13">
        <v>44509</v>
      </c>
      <c r="F106" s="76" t="s">
        <v>554</v>
      </c>
      <c r="G106" s="13">
        <v>44510</v>
      </c>
      <c r="H106" s="77" t="s">
        <v>1768</v>
      </c>
      <c r="I106" s="16">
        <v>90</v>
      </c>
      <c r="J106" s="16">
        <v>62</v>
      </c>
      <c r="K106" s="16">
        <v>32</v>
      </c>
      <c r="L106" s="16">
        <v>8</v>
      </c>
      <c r="M106" s="81">
        <v>44.64</v>
      </c>
      <c r="N106" s="95">
        <v>44.64</v>
      </c>
      <c r="O106" s="64">
        <v>2530</v>
      </c>
      <c r="P106" s="65">
        <f>Table2245789101123456789101112131415161718192021[[#This Row],[PEMBULATAN]]*O106</f>
        <v>112939.2</v>
      </c>
    </row>
    <row r="107" spans="1:16" ht="26.25" customHeight="1" x14ac:dyDescent="0.2">
      <c r="A107" s="14"/>
      <c r="B107" s="75"/>
      <c r="C107" s="73" t="s">
        <v>2022</v>
      </c>
      <c r="D107" s="78" t="s">
        <v>86</v>
      </c>
      <c r="E107" s="13">
        <v>44509</v>
      </c>
      <c r="F107" s="76" t="s">
        <v>554</v>
      </c>
      <c r="G107" s="13">
        <v>44510</v>
      </c>
      <c r="H107" s="77" t="s">
        <v>1768</v>
      </c>
      <c r="I107" s="16">
        <v>58</v>
      </c>
      <c r="J107" s="16">
        <v>53</v>
      </c>
      <c r="K107" s="16">
        <v>26</v>
      </c>
      <c r="L107" s="16">
        <v>6</v>
      </c>
      <c r="M107" s="81">
        <v>19.981000000000002</v>
      </c>
      <c r="N107" s="95">
        <v>19.981000000000002</v>
      </c>
      <c r="O107" s="64">
        <v>2530</v>
      </c>
      <c r="P107" s="65">
        <f>Table2245789101123456789101112131415161718192021[[#This Row],[PEMBULATAN]]*O107</f>
        <v>50551.930000000008</v>
      </c>
    </row>
    <row r="108" spans="1:16" ht="26.25" customHeight="1" x14ac:dyDescent="0.2">
      <c r="A108" s="14"/>
      <c r="B108" s="75"/>
      <c r="C108" s="73" t="s">
        <v>2023</v>
      </c>
      <c r="D108" s="78" t="s">
        <v>86</v>
      </c>
      <c r="E108" s="13">
        <v>44509</v>
      </c>
      <c r="F108" s="76" t="s">
        <v>554</v>
      </c>
      <c r="G108" s="13">
        <v>44510</v>
      </c>
      <c r="H108" s="77" t="s">
        <v>1768</v>
      </c>
      <c r="I108" s="16">
        <v>71</v>
      </c>
      <c r="J108" s="16">
        <v>64</v>
      </c>
      <c r="K108" s="16">
        <v>24</v>
      </c>
      <c r="L108" s="16">
        <v>7</v>
      </c>
      <c r="M108" s="81">
        <v>27.263999999999999</v>
      </c>
      <c r="N108" s="95">
        <v>27.263999999999999</v>
      </c>
      <c r="O108" s="64">
        <v>2530</v>
      </c>
      <c r="P108" s="65">
        <f>Table2245789101123456789101112131415161718192021[[#This Row],[PEMBULATAN]]*O108</f>
        <v>68977.919999999998</v>
      </c>
    </row>
    <row r="109" spans="1:16" ht="26.25" customHeight="1" x14ac:dyDescent="0.2">
      <c r="A109" s="14"/>
      <c r="B109" s="75"/>
      <c r="C109" s="73" t="s">
        <v>2024</v>
      </c>
      <c r="D109" s="78" t="s">
        <v>86</v>
      </c>
      <c r="E109" s="13">
        <v>44509</v>
      </c>
      <c r="F109" s="76" t="s">
        <v>554</v>
      </c>
      <c r="G109" s="13">
        <v>44510</v>
      </c>
      <c r="H109" s="77" t="s">
        <v>1768</v>
      </c>
      <c r="I109" s="16">
        <v>104</v>
      </c>
      <c r="J109" s="16">
        <v>50</v>
      </c>
      <c r="K109" s="16">
        <v>20</v>
      </c>
      <c r="L109" s="16">
        <v>8</v>
      </c>
      <c r="M109" s="81">
        <v>26</v>
      </c>
      <c r="N109" s="95">
        <v>26</v>
      </c>
      <c r="O109" s="64">
        <v>2530</v>
      </c>
      <c r="P109" s="65">
        <f>Table2245789101123456789101112131415161718192021[[#This Row],[PEMBULATAN]]*O109</f>
        <v>65780</v>
      </c>
    </row>
    <row r="110" spans="1:16" ht="26.25" customHeight="1" x14ac:dyDescent="0.2">
      <c r="A110" s="14"/>
      <c r="B110" s="75"/>
      <c r="C110" s="73" t="s">
        <v>2025</v>
      </c>
      <c r="D110" s="78" t="s">
        <v>86</v>
      </c>
      <c r="E110" s="13">
        <v>44509</v>
      </c>
      <c r="F110" s="76" t="s">
        <v>554</v>
      </c>
      <c r="G110" s="13">
        <v>44510</v>
      </c>
      <c r="H110" s="77" t="s">
        <v>1768</v>
      </c>
      <c r="I110" s="16">
        <v>100</v>
      </c>
      <c r="J110" s="16">
        <v>60</v>
      </c>
      <c r="K110" s="16">
        <v>22</v>
      </c>
      <c r="L110" s="16">
        <v>10</v>
      </c>
      <c r="M110" s="81">
        <v>33</v>
      </c>
      <c r="N110" s="95">
        <v>33</v>
      </c>
      <c r="O110" s="64">
        <v>2530</v>
      </c>
      <c r="P110" s="65">
        <f>Table2245789101123456789101112131415161718192021[[#This Row],[PEMBULATAN]]*O110</f>
        <v>83490</v>
      </c>
    </row>
    <row r="111" spans="1:16" ht="26.25" customHeight="1" x14ac:dyDescent="0.2">
      <c r="A111" s="14"/>
      <c r="B111" s="75"/>
      <c r="C111" s="73" t="s">
        <v>2026</v>
      </c>
      <c r="D111" s="78" t="s">
        <v>86</v>
      </c>
      <c r="E111" s="13">
        <v>44509</v>
      </c>
      <c r="F111" s="76" t="s">
        <v>554</v>
      </c>
      <c r="G111" s="13">
        <v>44510</v>
      </c>
      <c r="H111" s="77" t="s">
        <v>1768</v>
      </c>
      <c r="I111" s="16">
        <v>98</v>
      </c>
      <c r="J111" s="16">
        <v>50</v>
      </c>
      <c r="K111" s="16">
        <v>38</v>
      </c>
      <c r="L111" s="16">
        <v>9</v>
      </c>
      <c r="M111" s="81">
        <v>46.55</v>
      </c>
      <c r="N111" s="95">
        <v>46.55</v>
      </c>
      <c r="O111" s="64">
        <v>2530</v>
      </c>
      <c r="P111" s="65">
        <f>Table2245789101123456789101112131415161718192021[[#This Row],[PEMBULATAN]]*O111</f>
        <v>117771.5</v>
      </c>
    </row>
    <row r="112" spans="1:16" ht="26.25" customHeight="1" x14ac:dyDescent="0.2">
      <c r="A112" s="14"/>
      <c r="B112" s="75"/>
      <c r="C112" s="73" t="s">
        <v>2027</v>
      </c>
      <c r="D112" s="78" t="s">
        <v>86</v>
      </c>
      <c r="E112" s="13">
        <v>44509</v>
      </c>
      <c r="F112" s="76" t="s">
        <v>554</v>
      </c>
      <c r="G112" s="13">
        <v>44510</v>
      </c>
      <c r="H112" s="77" t="s">
        <v>1768</v>
      </c>
      <c r="I112" s="16">
        <v>90</v>
      </c>
      <c r="J112" s="16">
        <v>46</v>
      </c>
      <c r="K112" s="16">
        <v>40</v>
      </c>
      <c r="L112" s="16">
        <v>22</v>
      </c>
      <c r="M112" s="81">
        <v>41.4</v>
      </c>
      <c r="N112" s="95">
        <v>42</v>
      </c>
      <c r="O112" s="64">
        <v>2530</v>
      </c>
      <c r="P112" s="65">
        <f>Table2245789101123456789101112131415161718192021[[#This Row],[PEMBULATAN]]*O112</f>
        <v>106260</v>
      </c>
    </row>
    <row r="113" spans="1:16" ht="26.25" customHeight="1" x14ac:dyDescent="0.2">
      <c r="A113" s="14"/>
      <c r="B113" s="75"/>
      <c r="C113" s="73" t="s">
        <v>2028</v>
      </c>
      <c r="D113" s="78" t="s">
        <v>86</v>
      </c>
      <c r="E113" s="13">
        <v>44509</v>
      </c>
      <c r="F113" s="76" t="s">
        <v>554</v>
      </c>
      <c r="G113" s="13">
        <v>44510</v>
      </c>
      <c r="H113" s="77" t="s">
        <v>1768</v>
      </c>
      <c r="I113" s="16">
        <v>100</v>
      </c>
      <c r="J113" s="16">
        <v>60</v>
      </c>
      <c r="K113" s="16">
        <v>33</v>
      </c>
      <c r="L113" s="16">
        <v>23</v>
      </c>
      <c r="M113" s="81">
        <v>49.5</v>
      </c>
      <c r="N113" s="95">
        <v>49.5</v>
      </c>
      <c r="O113" s="64">
        <v>2530</v>
      </c>
      <c r="P113" s="65">
        <f>Table2245789101123456789101112131415161718192021[[#This Row],[PEMBULATAN]]*O113</f>
        <v>125235</v>
      </c>
    </row>
    <row r="114" spans="1:16" ht="26.25" customHeight="1" x14ac:dyDescent="0.2">
      <c r="A114" s="14"/>
      <c r="B114" s="75"/>
      <c r="C114" s="73" t="s">
        <v>2029</v>
      </c>
      <c r="D114" s="78" t="s">
        <v>86</v>
      </c>
      <c r="E114" s="13">
        <v>44509</v>
      </c>
      <c r="F114" s="76" t="s">
        <v>554</v>
      </c>
      <c r="G114" s="13">
        <v>44510</v>
      </c>
      <c r="H114" s="77" t="s">
        <v>1768</v>
      </c>
      <c r="I114" s="16">
        <v>96</v>
      </c>
      <c r="J114" s="16">
        <v>50</v>
      </c>
      <c r="K114" s="16">
        <v>37</v>
      </c>
      <c r="L114" s="16">
        <v>32</v>
      </c>
      <c r="M114" s="81">
        <v>44.4</v>
      </c>
      <c r="N114" s="95">
        <v>45</v>
      </c>
      <c r="O114" s="64">
        <v>2530</v>
      </c>
      <c r="P114" s="65">
        <f>Table2245789101123456789101112131415161718192021[[#This Row],[PEMBULATAN]]*O114</f>
        <v>113850</v>
      </c>
    </row>
    <row r="115" spans="1:16" ht="26.25" customHeight="1" x14ac:dyDescent="0.2">
      <c r="A115" s="14"/>
      <c r="B115" s="75"/>
      <c r="C115" s="73" t="s">
        <v>2030</v>
      </c>
      <c r="D115" s="78" t="s">
        <v>86</v>
      </c>
      <c r="E115" s="13">
        <v>44509</v>
      </c>
      <c r="F115" s="76" t="s">
        <v>554</v>
      </c>
      <c r="G115" s="13">
        <v>44510</v>
      </c>
      <c r="H115" s="77" t="s">
        <v>1768</v>
      </c>
      <c r="I115" s="16">
        <v>85</v>
      </c>
      <c r="J115" s="16">
        <v>56</v>
      </c>
      <c r="K115" s="16">
        <v>40</v>
      </c>
      <c r="L115" s="16">
        <v>16</v>
      </c>
      <c r="M115" s="81">
        <v>47.6</v>
      </c>
      <c r="N115" s="95">
        <v>47.6</v>
      </c>
      <c r="O115" s="64">
        <v>2530</v>
      </c>
      <c r="P115" s="65">
        <f>Table2245789101123456789101112131415161718192021[[#This Row],[PEMBULATAN]]*O115</f>
        <v>120428</v>
      </c>
    </row>
    <row r="116" spans="1:16" ht="26.25" customHeight="1" x14ac:dyDescent="0.2">
      <c r="A116" s="14"/>
      <c r="B116" s="75"/>
      <c r="C116" s="73" t="s">
        <v>2031</v>
      </c>
      <c r="D116" s="78" t="s">
        <v>86</v>
      </c>
      <c r="E116" s="13">
        <v>44509</v>
      </c>
      <c r="F116" s="76" t="s">
        <v>554</v>
      </c>
      <c r="G116" s="13">
        <v>44510</v>
      </c>
      <c r="H116" s="77" t="s">
        <v>1768</v>
      </c>
      <c r="I116" s="16">
        <v>73</v>
      </c>
      <c r="J116" s="16">
        <v>20</v>
      </c>
      <c r="K116" s="16">
        <v>10</v>
      </c>
      <c r="L116" s="16">
        <v>2</v>
      </c>
      <c r="M116" s="81">
        <v>3.65</v>
      </c>
      <c r="N116" s="95">
        <v>3.65</v>
      </c>
      <c r="O116" s="64">
        <v>2530</v>
      </c>
      <c r="P116" s="65">
        <f>Table2245789101123456789101112131415161718192021[[#This Row],[PEMBULATAN]]*O116</f>
        <v>9234.5</v>
      </c>
    </row>
    <row r="117" spans="1:16" ht="26.25" customHeight="1" x14ac:dyDescent="0.2">
      <c r="A117" s="14"/>
      <c r="B117" s="75"/>
      <c r="C117" s="73" t="s">
        <v>2032</v>
      </c>
      <c r="D117" s="78" t="s">
        <v>86</v>
      </c>
      <c r="E117" s="13">
        <v>44509</v>
      </c>
      <c r="F117" s="76" t="s">
        <v>554</v>
      </c>
      <c r="G117" s="13">
        <v>44510</v>
      </c>
      <c r="H117" s="77" t="s">
        <v>1768</v>
      </c>
      <c r="I117" s="16">
        <v>104</v>
      </c>
      <c r="J117" s="16">
        <v>70</v>
      </c>
      <c r="K117" s="16">
        <v>28</v>
      </c>
      <c r="L117" s="16">
        <v>21</v>
      </c>
      <c r="M117" s="81">
        <v>50.96</v>
      </c>
      <c r="N117" s="95">
        <v>50.96</v>
      </c>
      <c r="O117" s="64">
        <v>2530</v>
      </c>
      <c r="P117" s="65">
        <f>Table2245789101123456789101112131415161718192021[[#This Row],[PEMBULATAN]]*O117</f>
        <v>128928.8</v>
      </c>
    </row>
    <row r="118" spans="1:16" ht="26.25" customHeight="1" x14ac:dyDescent="0.2">
      <c r="A118" s="14"/>
      <c r="B118" s="75"/>
      <c r="C118" s="73" t="s">
        <v>2033</v>
      </c>
      <c r="D118" s="78" t="s">
        <v>86</v>
      </c>
      <c r="E118" s="13">
        <v>44509</v>
      </c>
      <c r="F118" s="76" t="s">
        <v>554</v>
      </c>
      <c r="G118" s="13">
        <v>44510</v>
      </c>
      <c r="H118" s="77" t="s">
        <v>1768</v>
      </c>
      <c r="I118" s="16">
        <v>110</v>
      </c>
      <c r="J118" s="16">
        <v>62</v>
      </c>
      <c r="K118" s="16">
        <v>33</v>
      </c>
      <c r="L118" s="16">
        <v>13</v>
      </c>
      <c r="M118" s="81">
        <v>56.265000000000001</v>
      </c>
      <c r="N118" s="95">
        <v>56.265000000000001</v>
      </c>
      <c r="O118" s="64">
        <v>2530</v>
      </c>
      <c r="P118" s="65">
        <f>Table2245789101123456789101112131415161718192021[[#This Row],[PEMBULATAN]]*O118</f>
        <v>142350.45000000001</v>
      </c>
    </row>
    <row r="119" spans="1:16" ht="26.25" customHeight="1" x14ac:dyDescent="0.2">
      <c r="A119" s="14"/>
      <c r="B119" s="75"/>
      <c r="C119" s="73" t="s">
        <v>2034</v>
      </c>
      <c r="D119" s="78" t="s">
        <v>86</v>
      </c>
      <c r="E119" s="13">
        <v>44509</v>
      </c>
      <c r="F119" s="76" t="s">
        <v>554</v>
      </c>
      <c r="G119" s="13">
        <v>44510</v>
      </c>
      <c r="H119" s="77" t="s">
        <v>1768</v>
      </c>
      <c r="I119" s="16">
        <v>100</v>
      </c>
      <c r="J119" s="16">
        <v>67</v>
      </c>
      <c r="K119" s="16">
        <v>28</v>
      </c>
      <c r="L119" s="16">
        <v>11</v>
      </c>
      <c r="M119" s="81">
        <v>46.9</v>
      </c>
      <c r="N119" s="95">
        <v>46.9</v>
      </c>
      <c r="O119" s="64">
        <v>2530</v>
      </c>
      <c r="P119" s="65">
        <f>Table2245789101123456789101112131415161718192021[[#This Row],[PEMBULATAN]]*O119</f>
        <v>118657</v>
      </c>
    </row>
    <row r="120" spans="1:16" ht="26.25" customHeight="1" x14ac:dyDescent="0.2">
      <c r="A120" s="14"/>
      <c r="B120" s="75"/>
      <c r="C120" s="73" t="s">
        <v>2035</v>
      </c>
      <c r="D120" s="78" t="s">
        <v>86</v>
      </c>
      <c r="E120" s="13">
        <v>44509</v>
      </c>
      <c r="F120" s="76" t="s">
        <v>554</v>
      </c>
      <c r="G120" s="13">
        <v>44510</v>
      </c>
      <c r="H120" s="77" t="s">
        <v>1768</v>
      </c>
      <c r="I120" s="16">
        <v>80</v>
      </c>
      <c r="J120" s="16">
        <v>64</v>
      </c>
      <c r="K120" s="16">
        <v>29</v>
      </c>
      <c r="L120" s="16">
        <v>11</v>
      </c>
      <c r="M120" s="81">
        <v>37.119999999999997</v>
      </c>
      <c r="N120" s="95">
        <v>37.119999999999997</v>
      </c>
      <c r="O120" s="64">
        <v>2530</v>
      </c>
      <c r="P120" s="65">
        <f>Table2245789101123456789101112131415161718192021[[#This Row],[PEMBULATAN]]*O120</f>
        <v>93913.599999999991</v>
      </c>
    </row>
    <row r="121" spans="1:16" ht="26.25" customHeight="1" x14ac:dyDescent="0.2">
      <c r="A121" s="14"/>
      <c r="B121" s="75"/>
      <c r="C121" s="73" t="s">
        <v>2036</v>
      </c>
      <c r="D121" s="78" t="s">
        <v>86</v>
      </c>
      <c r="E121" s="13">
        <v>44509</v>
      </c>
      <c r="F121" s="76" t="s">
        <v>554</v>
      </c>
      <c r="G121" s="13">
        <v>44510</v>
      </c>
      <c r="H121" s="77" t="s">
        <v>1768</v>
      </c>
      <c r="I121" s="16">
        <v>97</v>
      </c>
      <c r="J121" s="16">
        <v>66</v>
      </c>
      <c r="K121" s="16">
        <v>30</v>
      </c>
      <c r="L121" s="16">
        <v>14</v>
      </c>
      <c r="M121" s="81">
        <v>48.015000000000001</v>
      </c>
      <c r="N121" s="95">
        <v>48.015000000000001</v>
      </c>
      <c r="O121" s="64">
        <v>2530</v>
      </c>
      <c r="P121" s="65">
        <f>Table2245789101123456789101112131415161718192021[[#This Row],[PEMBULATAN]]*O121</f>
        <v>121477.95</v>
      </c>
    </row>
    <row r="122" spans="1:16" ht="26.25" customHeight="1" x14ac:dyDescent="0.2">
      <c r="A122" s="14"/>
      <c r="B122" s="75"/>
      <c r="C122" s="73" t="s">
        <v>2037</v>
      </c>
      <c r="D122" s="78" t="s">
        <v>86</v>
      </c>
      <c r="E122" s="13">
        <v>44509</v>
      </c>
      <c r="F122" s="76" t="s">
        <v>554</v>
      </c>
      <c r="G122" s="13">
        <v>44510</v>
      </c>
      <c r="H122" s="77" t="s">
        <v>1768</v>
      </c>
      <c r="I122" s="16">
        <v>80</v>
      </c>
      <c r="J122" s="16">
        <v>50</v>
      </c>
      <c r="K122" s="16">
        <v>32</v>
      </c>
      <c r="L122" s="16">
        <v>12</v>
      </c>
      <c r="M122" s="81">
        <v>32</v>
      </c>
      <c r="N122" s="95">
        <v>32</v>
      </c>
      <c r="O122" s="64">
        <v>2530</v>
      </c>
      <c r="P122" s="65">
        <f>Table2245789101123456789101112131415161718192021[[#This Row],[PEMBULATAN]]*O122</f>
        <v>80960</v>
      </c>
    </row>
    <row r="123" spans="1:16" ht="26.25" customHeight="1" x14ac:dyDescent="0.2">
      <c r="A123" s="14"/>
      <c r="B123" s="75"/>
      <c r="C123" s="73" t="s">
        <v>2038</v>
      </c>
      <c r="D123" s="78" t="s">
        <v>86</v>
      </c>
      <c r="E123" s="13">
        <v>44509</v>
      </c>
      <c r="F123" s="76" t="s">
        <v>554</v>
      </c>
      <c r="G123" s="13">
        <v>44510</v>
      </c>
      <c r="H123" s="77" t="s">
        <v>1768</v>
      </c>
      <c r="I123" s="16">
        <v>70</v>
      </c>
      <c r="J123" s="16">
        <v>61</v>
      </c>
      <c r="K123" s="16">
        <v>21</v>
      </c>
      <c r="L123" s="16">
        <v>9</v>
      </c>
      <c r="M123" s="81">
        <v>22.4175</v>
      </c>
      <c r="N123" s="95">
        <v>23</v>
      </c>
      <c r="O123" s="64">
        <v>2530</v>
      </c>
      <c r="P123" s="65">
        <f>Table2245789101123456789101112131415161718192021[[#This Row],[PEMBULATAN]]*O123</f>
        <v>58190</v>
      </c>
    </row>
    <row r="124" spans="1:16" ht="26.25" customHeight="1" x14ac:dyDescent="0.2">
      <c r="A124" s="14"/>
      <c r="B124" s="75"/>
      <c r="C124" s="73" t="s">
        <v>2039</v>
      </c>
      <c r="D124" s="78" t="s">
        <v>86</v>
      </c>
      <c r="E124" s="13">
        <v>44509</v>
      </c>
      <c r="F124" s="76" t="s">
        <v>554</v>
      </c>
      <c r="G124" s="13">
        <v>44510</v>
      </c>
      <c r="H124" s="77" t="s">
        <v>1768</v>
      </c>
      <c r="I124" s="16">
        <v>85</v>
      </c>
      <c r="J124" s="16">
        <v>61</v>
      </c>
      <c r="K124" s="16">
        <v>25</v>
      </c>
      <c r="L124" s="16">
        <v>16</v>
      </c>
      <c r="M124" s="81">
        <v>32.40625</v>
      </c>
      <c r="N124" s="95">
        <v>33</v>
      </c>
      <c r="O124" s="64">
        <v>2530</v>
      </c>
      <c r="P124" s="65">
        <f>Table2245789101123456789101112131415161718192021[[#This Row],[PEMBULATAN]]*O124</f>
        <v>83490</v>
      </c>
    </row>
    <row r="125" spans="1:16" ht="26.25" customHeight="1" x14ac:dyDescent="0.2">
      <c r="A125" s="14"/>
      <c r="B125" s="75"/>
      <c r="C125" s="73" t="s">
        <v>2040</v>
      </c>
      <c r="D125" s="78" t="s">
        <v>86</v>
      </c>
      <c r="E125" s="13">
        <v>44509</v>
      </c>
      <c r="F125" s="76" t="s">
        <v>554</v>
      </c>
      <c r="G125" s="13">
        <v>44510</v>
      </c>
      <c r="H125" s="77" t="s">
        <v>1768</v>
      </c>
      <c r="I125" s="16">
        <v>94</v>
      </c>
      <c r="J125" s="16">
        <v>53</v>
      </c>
      <c r="K125" s="16">
        <v>40</v>
      </c>
      <c r="L125" s="16">
        <v>15</v>
      </c>
      <c r="M125" s="81">
        <v>49.82</v>
      </c>
      <c r="N125" s="95">
        <v>49.82</v>
      </c>
      <c r="O125" s="64">
        <v>2530</v>
      </c>
      <c r="P125" s="65">
        <f>Table2245789101123456789101112131415161718192021[[#This Row],[PEMBULATAN]]*O125</f>
        <v>126044.6</v>
      </c>
    </row>
    <row r="126" spans="1:16" ht="26.25" customHeight="1" x14ac:dyDescent="0.2">
      <c r="A126" s="14"/>
      <c r="B126" s="75"/>
      <c r="C126" s="73" t="s">
        <v>2041</v>
      </c>
      <c r="D126" s="78" t="s">
        <v>86</v>
      </c>
      <c r="E126" s="13">
        <v>44509</v>
      </c>
      <c r="F126" s="76" t="s">
        <v>554</v>
      </c>
      <c r="G126" s="13">
        <v>44510</v>
      </c>
      <c r="H126" s="77" t="s">
        <v>1768</v>
      </c>
      <c r="I126" s="16">
        <v>64</v>
      </c>
      <c r="J126" s="16">
        <v>50</v>
      </c>
      <c r="K126" s="16">
        <v>18</v>
      </c>
      <c r="L126" s="16">
        <v>5</v>
      </c>
      <c r="M126" s="81">
        <v>14.4</v>
      </c>
      <c r="N126" s="95">
        <v>15</v>
      </c>
      <c r="O126" s="64">
        <v>2530</v>
      </c>
      <c r="P126" s="65">
        <f>Table2245789101123456789101112131415161718192021[[#This Row],[PEMBULATAN]]*O126</f>
        <v>37950</v>
      </c>
    </row>
    <row r="127" spans="1:16" ht="26.25" customHeight="1" x14ac:dyDescent="0.2">
      <c r="A127" s="14"/>
      <c r="B127" s="75"/>
      <c r="C127" s="73" t="s">
        <v>2042</v>
      </c>
      <c r="D127" s="78" t="s">
        <v>86</v>
      </c>
      <c r="E127" s="13">
        <v>44509</v>
      </c>
      <c r="F127" s="76" t="s">
        <v>554</v>
      </c>
      <c r="G127" s="13">
        <v>44510</v>
      </c>
      <c r="H127" s="77" t="s">
        <v>1768</v>
      </c>
      <c r="I127" s="16">
        <v>76</v>
      </c>
      <c r="J127" s="16">
        <v>65</v>
      </c>
      <c r="K127" s="16">
        <v>18</v>
      </c>
      <c r="L127" s="16">
        <v>3</v>
      </c>
      <c r="M127" s="81">
        <v>22.23</v>
      </c>
      <c r="N127" s="95">
        <v>22.23</v>
      </c>
      <c r="O127" s="64">
        <v>2530</v>
      </c>
      <c r="P127" s="65">
        <f>Table2245789101123456789101112131415161718192021[[#This Row],[PEMBULATAN]]*O127</f>
        <v>56241.9</v>
      </c>
    </row>
    <row r="128" spans="1:16" ht="26.25" customHeight="1" x14ac:dyDescent="0.2">
      <c r="A128" s="14"/>
      <c r="B128" s="75"/>
      <c r="C128" s="73" t="s">
        <v>2043</v>
      </c>
      <c r="D128" s="78" t="s">
        <v>86</v>
      </c>
      <c r="E128" s="13">
        <v>44509</v>
      </c>
      <c r="F128" s="76" t="s">
        <v>554</v>
      </c>
      <c r="G128" s="13">
        <v>44510</v>
      </c>
      <c r="H128" s="77" t="s">
        <v>1768</v>
      </c>
      <c r="I128" s="16">
        <v>62</v>
      </c>
      <c r="J128" s="16">
        <v>45</v>
      </c>
      <c r="K128" s="16">
        <v>33</v>
      </c>
      <c r="L128" s="16">
        <v>5</v>
      </c>
      <c r="M128" s="81">
        <v>23.017499999999998</v>
      </c>
      <c r="N128" s="95">
        <v>23.017499999999998</v>
      </c>
      <c r="O128" s="64">
        <v>2530</v>
      </c>
      <c r="P128" s="65">
        <f>Table2245789101123456789101112131415161718192021[[#This Row],[PEMBULATAN]]*O128</f>
        <v>58234.274999999994</v>
      </c>
    </row>
    <row r="129" spans="1:16" ht="26.25" customHeight="1" x14ac:dyDescent="0.2">
      <c r="A129" s="14"/>
      <c r="B129" s="75"/>
      <c r="C129" s="73" t="s">
        <v>2044</v>
      </c>
      <c r="D129" s="78" t="s">
        <v>86</v>
      </c>
      <c r="E129" s="13">
        <v>44509</v>
      </c>
      <c r="F129" s="76" t="s">
        <v>554</v>
      </c>
      <c r="G129" s="13">
        <v>44510</v>
      </c>
      <c r="H129" s="77" t="s">
        <v>1768</v>
      </c>
      <c r="I129" s="16">
        <v>85</v>
      </c>
      <c r="J129" s="16">
        <v>67</v>
      </c>
      <c r="K129" s="16">
        <v>30</v>
      </c>
      <c r="L129" s="16">
        <v>9</v>
      </c>
      <c r="M129" s="81">
        <v>42.712499999999999</v>
      </c>
      <c r="N129" s="95">
        <v>42.712499999999999</v>
      </c>
      <c r="O129" s="64">
        <v>2530</v>
      </c>
      <c r="P129" s="65">
        <f>Table2245789101123456789101112131415161718192021[[#This Row],[PEMBULATAN]]*O129</f>
        <v>108062.625</v>
      </c>
    </row>
    <row r="130" spans="1:16" ht="26.25" customHeight="1" x14ac:dyDescent="0.2">
      <c r="A130" s="14"/>
      <c r="B130" s="75"/>
      <c r="C130" s="73" t="s">
        <v>2045</v>
      </c>
      <c r="D130" s="78" t="s">
        <v>86</v>
      </c>
      <c r="E130" s="13">
        <v>44509</v>
      </c>
      <c r="F130" s="76" t="s">
        <v>554</v>
      </c>
      <c r="G130" s="13">
        <v>44510</v>
      </c>
      <c r="H130" s="77" t="s">
        <v>1768</v>
      </c>
      <c r="I130" s="16">
        <v>45</v>
      </c>
      <c r="J130" s="16">
        <v>42</v>
      </c>
      <c r="K130" s="16">
        <v>20</v>
      </c>
      <c r="L130" s="16">
        <v>1</v>
      </c>
      <c r="M130" s="81">
        <v>9.4499999999999993</v>
      </c>
      <c r="N130" s="95">
        <v>10</v>
      </c>
      <c r="O130" s="64">
        <v>2530</v>
      </c>
      <c r="P130" s="65">
        <f>Table2245789101123456789101112131415161718192021[[#This Row],[PEMBULATAN]]*O130</f>
        <v>25300</v>
      </c>
    </row>
    <row r="131" spans="1:16" ht="26.25" customHeight="1" x14ac:dyDescent="0.2">
      <c r="A131" s="14"/>
      <c r="B131" s="75"/>
      <c r="C131" s="73" t="s">
        <v>2046</v>
      </c>
      <c r="D131" s="78" t="s">
        <v>86</v>
      </c>
      <c r="E131" s="13">
        <v>44509</v>
      </c>
      <c r="F131" s="76" t="s">
        <v>554</v>
      </c>
      <c r="G131" s="13">
        <v>44510</v>
      </c>
      <c r="H131" s="77" t="s">
        <v>1768</v>
      </c>
      <c r="I131" s="16">
        <v>57</v>
      </c>
      <c r="J131" s="16">
        <v>42</v>
      </c>
      <c r="K131" s="16">
        <v>27</v>
      </c>
      <c r="L131" s="16">
        <v>5</v>
      </c>
      <c r="M131" s="81">
        <v>16.159500000000001</v>
      </c>
      <c r="N131" s="95">
        <v>16.159500000000001</v>
      </c>
      <c r="O131" s="64">
        <v>2530</v>
      </c>
      <c r="P131" s="65">
        <f>Table2245789101123456789101112131415161718192021[[#This Row],[PEMBULATAN]]*O131</f>
        <v>40883.535000000003</v>
      </c>
    </row>
    <row r="132" spans="1:16" ht="26.25" customHeight="1" x14ac:dyDescent="0.2">
      <c r="A132" s="14"/>
      <c r="B132" s="75"/>
      <c r="C132" s="73" t="s">
        <v>2047</v>
      </c>
      <c r="D132" s="78" t="s">
        <v>86</v>
      </c>
      <c r="E132" s="13">
        <v>44509</v>
      </c>
      <c r="F132" s="76" t="s">
        <v>554</v>
      </c>
      <c r="G132" s="13">
        <v>44510</v>
      </c>
      <c r="H132" s="77" t="s">
        <v>1768</v>
      </c>
      <c r="I132" s="16">
        <v>88</v>
      </c>
      <c r="J132" s="16">
        <v>64</v>
      </c>
      <c r="K132" s="16">
        <v>20</v>
      </c>
      <c r="L132" s="16">
        <v>13</v>
      </c>
      <c r="M132" s="81">
        <v>28.16</v>
      </c>
      <c r="N132" s="95">
        <v>28.16</v>
      </c>
      <c r="O132" s="64">
        <v>2530</v>
      </c>
      <c r="P132" s="65">
        <f>Table2245789101123456789101112131415161718192021[[#This Row],[PEMBULATAN]]*O132</f>
        <v>71244.800000000003</v>
      </c>
    </row>
    <row r="133" spans="1:16" ht="26.25" customHeight="1" x14ac:dyDescent="0.2">
      <c r="A133" s="14"/>
      <c r="B133" s="75"/>
      <c r="C133" s="73" t="s">
        <v>2048</v>
      </c>
      <c r="D133" s="78" t="s">
        <v>86</v>
      </c>
      <c r="E133" s="13">
        <v>44509</v>
      </c>
      <c r="F133" s="76" t="s">
        <v>554</v>
      </c>
      <c r="G133" s="13">
        <v>44510</v>
      </c>
      <c r="H133" s="77" t="s">
        <v>1768</v>
      </c>
      <c r="I133" s="16">
        <v>96</v>
      </c>
      <c r="J133" s="16">
        <v>65</v>
      </c>
      <c r="K133" s="16">
        <v>28</v>
      </c>
      <c r="L133" s="16">
        <v>11</v>
      </c>
      <c r="M133" s="81">
        <v>43.68</v>
      </c>
      <c r="N133" s="95">
        <v>43.68</v>
      </c>
      <c r="O133" s="64">
        <v>2530</v>
      </c>
      <c r="P133" s="65">
        <f>Table2245789101123456789101112131415161718192021[[#This Row],[PEMBULATAN]]*O133</f>
        <v>110510.39999999999</v>
      </c>
    </row>
    <row r="134" spans="1:16" ht="26.25" customHeight="1" x14ac:dyDescent="0.2">
      <c r="A134" s="14"/>
      <c r="B134" s="75"/>
      <c r="C134" s="73" t="s">
        <v>2049</v>
      </c>
      <c r="D134" s="78" t="s">
        <v>86</v>
      </c>
      <c r="E134" s="13">
        <v>44509</v>
      </c>
      <c r="F134" s="76" t="s">
        <v>554</v>
      </c>
      <c r="G134" s="13">
        <v>44510</v>
      </c>
      <c r="H134" s="77" t="s">
        <v>1768</v>
      </c>
      <c r="I134" s="16">
        <v>76</v>
      </c>
      <c r="J134" s="16">
        <v>65</v>
      </c>
      <c r="K134" s="16">
        <v>28</v>
      </c>
      <c r="L134" s="16">
        <v>24</v>
      </c>
      <c r="M134" s="81">
        <v>34.58</v>
      </c>
      <c r="N134" s="95">
        <v>34.58</v>
      </c>
      <c r="O134" s="64">
        <v>2530</v>
      </c>
      <c r="P134" s="65">
        <f>Table2245789101123456789101112131415161718192021[[#This Row],[PEMBULATAN]]*O134</f>
        <v>87487.4</v>
      </c>
    </row>
    <row r="135" spans="1:16" ht="26.25" customHeight="1" x14ac:dyDescent="0.2">
      <c r="A135" s="14"/>
      <c r="B135" s="75"/>
      <c r="C135" s="73" t="s">
        <v>2050</v>
      </c>
      <c r="D135" s="78" t="s">
        <v>86</v>
      </c>
      <c r="E135" s="13">
        <v>44509</v>
      </c>
      <c r="F135" s="76" t="s">
        <v>554</v>
      </c>
      <c r="G135" s="13">
        <v>44510</v>
      </c>
      <c r="H135" s="77" t="s">
        <v>1768</v>
      </c>
      <c r="I135" s="16">
        <v>80</v>
      </c>
      <c r="J135" s="16">
        <v>55</v>
      </c>
      <c r="K135" s="16">
        <v>22</v>
      </c>
      <c r="L135" s="16">
        <v>6</v>
      </c>
      <c r="M135" s="81">
        <v>24.2</v>
      </c>
      <c r="N135" s="95">
        <v>24.2</v>
      </c>
      <c r="O135" s="64">
        <v>2530</v>
      </c>
      <c r="P135" s="65">
        <f>Table2245789101123456789101112131415161718192021[[#This Row],[PEMBULATAN]]*O135</f>
        <v>61226</v>
      </c>
    </row>
    <row r="136" spans="1:16" ht="26.25" customHeight="1" x14ac:dyDescent="0.2">
      <c r="A136" s="14"/>
      <c r="B136" s="75"/>
      <c r="C136" s="73" t="s">
        <v>2051</v>
      </c>
      <c r="D136" s="78" t="s">
        <v>86</v>
      </c>
      <c r="E136" s="13">
        <v>44509</v>
      </c>
      <c r="F136" s="76" t="s">
        <v>554</v>
      </c>
      <c r="G136" s="13">
        <v>44510</v>
      </c>
      <c r="H136" s="77" t="s">
        <v>1768</v>
      </c>
      <c r="I136" s="16">
        <v>79</v>
      </c>
      <c r="J136" s="16">
        <v>70</v>
      </c>
      <c r="K136" s="16">
        <v>20</v>
      </c>
      <c r="L136" s="16">
        <v>19</v>
      </c>
      <c r="M136" s="81">
        <v>27.65</v>
      </c>
      <c r="N136" s="95">
        <v>27.65</v>
      </c>
      <c r="O136" s="64">
        <v>2530</v>
      </c>
      <c r="P136" s="65">
        <f>Table2245789101123456789101112131415161718192021[[#This Row],[PEMBULATAN]]*O136</f>
        <v>69954.5</v>
      </c>
    </row>
    <row r="137" spans="1:16" ht="26.25" customHeight="1" x14ac:dyDescent="0.2">
      <c r="A137" s="14"/>
      <c r="B137" s="75"/>
      <c r="C137" s="73" t="s">
        <v>2052</v>
      </c>
      <c r="D137" s="78" t="s">
        <v>86</v>
      </c>
      <c r="E137" s="13">
        <v>44509</v>
      </c>
      <c r="F137" s="76" t="s">
        <v>554</v>
      </c>
      <c r="G137" s="13">
        <v>44510</v>
      </c>
      <c r="H137" s="77" t="s">
        <v>1768</v>
      </c>
      <c r="I137" s="16">
        <v>83</v>
      </c>
      <c r="J137" s="16">
        <v>61</v>
      </c>
      <c r="K137" s="16">
        <v>35</v>
      </c>
      <c r="L137" s="16">
        <v>13</v>
      </c>
      <c r="M137" s="81">
        <v>44.301250000000003</v>
      </c>
      <c r="N137" s="95">
        <v>45</v>
      </c>
      <c r="O137" s="64">
        <v>2530</v>
      </c>
      <c r="P137" s="65">
        <f>Table2245789101123456789101112131415161718192021[[#This Row],[PEMBULATAN]]*O137</f>
        <v>113850</v>
      </c>
    </row>
    <row r="138" spans="1:16" ht="26.25" customHeight="1" x14ac:dyDescent="0.2">
      <c r="A138" s="14"/>
      <c r="B138" s="75"/>
      <c r="C138" s="73" t="s">
        <v>2053</v>
      </c>
      <c r="D138" s="78" t="s">
        <v>86</v>
      </c>
      <c r="E138" s="13">
        <v>44509</v>
      </c>
      <c r="F138" s="76" t="s">
        <v>554</v>
      </c>
      <c r="G138" s="13">
        <v>44510</v>
      </c>
      <c r="H138" s="77" t="s">
        <v>1768</v>
      </c>
      <c r="I138" s="16">
        <v>70</v>
      </c>
      <c r="J138" s="16">
        <v>54</v>
      </c>
      <c r="K138" s="16">
        <v>18</v>
      </c>
      <c r="L138" s="16">
        <v>2</v>
      </c>
      <c r="M138" s="81">
        <v>17.010000000000002</v>
      </c>
      <c r="N138" s="95">
        <v>17.010000000000002</v>
      </c>
      <c r="O138" s="64">
        <v>2530</v>
      </c>
      <c r="P138" s="65">
        <f>Table2245789101123456789101112131415161718192021[[#This Row],[PEMBULATAN]]*O138</f>
        <v>43035.3</v>
      </c>
    </row>
    <row r="139" spans="1:16" ht="26.25" customHeight="1" x14ac:dyDescent="0.2">
      <c r="A139" s="14"/>
      <c r="B139" s="75"/>
      <c r="C139" s="73" t="s">
        <v>2054</v>
      </c>
      <c r="D139" s="78" t="s">
        <v>86</v>
      </c>
      <c r="E139" s="13">
        <v>44509</v>
      </c>
      <c r="F139" s="76" t="s">
        <v>554</v>
      </c>
      <c r="G139" s="13">
        <v>44510</v>
      </c>
      <c r="H139" s="77" t="s">
        <v>1768</v>
      </c>
      <c r="I139" s="16">
        <v>70</v>
      </c>
      <c r="J139" s="16">
        <v>57</v>
      </c>
      <c r="K139" s="16">
        <v>23</v>
      </c>
      <c r="L139" s="16">
        <v>14</v>
      </c>
      <c r="M139" s="81">
        <v>22.942499999999999</v>
      </c>
      <c r="N139" s="95">
        <v>22.942499999999999</v>
      </c>
      <c r="O139" s="64">
        <v>2530</v>
      </c>
      <c r="P139" s="65">
        <f>Table2245789101123456789101112131415161718192021[[#This Row],[PEMBULATAN]]*O139</f>
        <v>58044.524999999994</v>
      </c>
    </row>
    <row r="140" spans="1:16" ht="26.25" customHeight="1" x14ac:dyDescent="0.2">
      <c r="A140" s="14"/>
      <c r="B140" s="75"/>
      <c r="C140" s="73" t="s">
        <v>2055</v>
      </c>
      <c r="D140" s="78" t="s">
        <v>86</v>
      </c>
      <c r="E140" s="13">
        <v>44509</v>
      </c>
      <c r="F140" s="76" t="s">
        <v>554</v>
      </c>
      <c r="G140" s="13">
        <v>44510</v>
      </c>
      <c r="H140" s="77" t="s">
        <v>1768</v>
      </c>
      <c r="I140" s="16">
        <v>72</v>
      </c>
      <c r="J140" s="16">
        <v>65</v>
      </c>
      <c r="K140" s="16">
        <v>12</v>
      </c>
      <c r="L140" s="16">
        <v>6</v>
      </c>
      <c r="M140" s="81">
        <v>14.04</v>
      </c>
      <c r="N140" s="95">
        <v>14.04</v>
      </c>
      <c r="O140" s="64">
        <v>2530</v>
      </c>
      <c r="P140" s="65">
        <f>Table2245789101123456789101112131415161718192021[[#This Row],[PEMBULATAN]]*O140</f>
        <v>35521.199999999997</v>
      </c>
    </row>
    <row r="141" spans="1:16" ht="26.25" customHeight="1" x14ac:dyDescent="0.2">
      <c r="A141" s="14"/>
      <c r="B141" s="75"/>
      <c r="C141" s="73" t="s">
        <v>2056</v>
      </c>
      <c r="D141" s="78" t="s">
        <v>86</v>
      </c>
      <c r="E141" s="13">
        <v>44509</v>
      </c>
      <c r="F141" s="76" t="s">
        <v>554</v>
      </c>
      <c r="G141" s="13">
        <v>44510</v>
      </c>
      <c r="H141" s="77" t="s">
        <v>1768</v>
      </c>
      <c r="I141" s="16">
        <v>75</v>
      </c>
      <c r="J141" s="16">
        <v>62</v>
      </c>
      <c r="K141" s="16">
        <v>12</v>
      </c>
      <c r="L141" s="16">
        <v>12</v>
      </c>
      <c r="M141" s="81">
        <v>13.95</v>
      </c>
      <c r="N141" s="95">
        <v>13.95</v>
      </c>
      <c r="O141" s="64">
        <v>2530</v>
      </c>
      <c r="P141" s="65">
        <f>Table2245789101123456789101112131415161718192021[[#This Row],[PEMBULATAN]]*O141</f>
        <v>35293.5</v>
      </c>
    </row>
    <row r="142" spans="1:16" ht="26.25" customHeight="1" x14ac:dyDescent="0.2">
      <c r="A142" s="14"/>
      <c r="B142" s="75"/>
      <c r="C142" s="73" t="s">
        <v>2057</v>
      </c>
      <c r="D142" s="78" t="s">
        <v>86</v>
      </c>
      <c r="E142" s="13">
        <v>44509</v>
      </c>
      <c r="F142" s="76" t="s">
        <v>554</v>
      </c>
      <c r="G142" s="13">
        <v>44510</v>
      </c>
      <c r="H142" s="77" t="s">
        <v>1768</v>
      </c>
      <c r="I142" s="16">
        <v>80</v>
      </c>
      <c r="J142" s="16">
        <v>57</v>
      </c>
      <c r="K142" s="16">
        <v>30</v>
      </c>
      <c r="L142" s="16">
        <v>15</v>
      </c>
      <c r="M142" s="81">
        <v>34.200000000000003</v>
      </c>
      <c r="N142" s="95">
        <v>34.200000000000003</v>
      </c>
      <c r="O142" s="64">
        <v>2530</v>
      </c>
      <c r="P142" s="65">
        <f>Table2245789101123456789101112131415161718192021[[#This Row],[PEMBULATAN]]*O142</f>
        <v>86526</v>
      </c>
    </row>
    <row r="143" spans="1:16" ht="26.25" customHeight="1" x14ac:dyDescent="0.2">
      <c r="A143" s="14"/>
      <c r="B143" s="75"/>
      <c r="C143" s="73" t="s">
        <v>2058</v>
      </c>
      <c r="D143" s="78" t="s">
        <v>86</v>
      </c>
      <c r="E143" s="13">
        <v>44509</v>
      </c>
      <c r="F143" s="76" t="s">
        <v>554</v>
      </c>
      <c r="G143" s="13">
        <v>44510</v>
      </c>
      <c r="H143" s="77" t="s">
        <v>1768</v>
      </c>
      <c r="I143" s="16">
        <v>77</v>
      </c>
      <c r="J143" s="16">
        <v>66</v>
      </c>
      <c r="K143" s="16">
        <v>20</v>
      </c>
      <c r="L143" s="16">
        <v>9</v>
      </c>
      <c r="M143" s="81">
        <v>25.41</v>
      </c>
      <c r="N143" s="95">
        <v>26</v>
      </c>
      <c r="O143" s="64">
        <v>2530</v>
      </c>
      <c r="P143" s="65">
        <f>Table2245789101123456789101112131415161718192021[[#This Row],[PEMBULATAN]]*O143</f>
        <v>65780</v>
      </c>
    </row>
    <row r="144" spans="1:16" ht="26.25" customHeight="1" x14ac:dyDescent="0.2">
      <c r="A144" s="14"/>
      <c r="B144" s="75"/>
      <c r="C144" s="73" t="s">
        <v>2059</v>
      </c>
      <c r="D144" s="78" t="s">
        <v>86</v>
      </c>
      <c r="E144" s="13">
        <v>44509</v>
      </c>
      <c r="F144" s="76" t="s">
        <v>554</v>
      </c>
      <c r="G144" s="13">
        <v>44510</v>
      </c>
      <c r="H144" s="77" t="s">
        <v>1768</v>
      </c>
      <c r="I144" s="16">
        <v>85</v>
      </c>
      <c r="J144" s="16">
        <v>60</v>
      </c>
      <c r="K144" s="16">
        <v>23</v>
      </c>
      <c r="L144" s="16">
        <v>7</v>
      </c>
      <c r="M144" s="81">
        <v>29.324999999999999</v>
      </c>
      <c r="N144" s="95">
        <v>30</v>
      </c>
      <c r="O144" s="64">
        <v>2530</v>
      </c>
      <c r="P144" s="65">
        <f>Table2245789101123456789101112131415161718192021[[#This Row],[PEMBULATAN]]*O144</f>
        <v>75900</v>
      </c>
    </row>
    <row r="145" spans="1:16" ht="26.25" customHeight="1" x14ac:dyDescent="0.2">
      <c r="A145" s="14"/>
      <c r="B145" s="75"/>
      <c r="C145" s="73" t="s">
        <v>2060</v>
      </c>
      <c r="D145" s="78" t="s">
        <v>86</v>
      </c>
      <c r="E145" s="13">
        <v>44509</v>
      </c>
      <c r="F145" s="76" t="s">
        <v>554</v>
      </c>
      <c r="G145" s="13">
        <v>44510</v>
      </c>
      <c r="H145" s="77" t="s">
        <v>1768</v>
      </c>
      <c r="I145" s="16">
        <v>76</v>
      </c>
      <c r="J145" s="16">
        <v>55</v>
      </c>
      <c r="K145" s="16">
        <v>23</v>
      </c>
      <c r="L145" s="16">
        <v>12</v>
      </c>
      <c r="M145" s="81">
        <v>24.035</v>
      </c>
      <c r="N145" s="95">
        <v>24.035</v>
      </c>
      <c r="O145" s="64">
        <v>2530</v>
      </c>
      <c r="P145" s="65">
        <f>Table2245789101123456789101112131415161718192021[[#This Row],[PEMBULATAN]]*O145</f>
        <v>60808.55</v>
      </c>
    </row>
    <row r="146" spans="1:16" ht="26.25" customHeight="1" x14ac:dyDescent="0.2">
      <c r="A146" s="14"/>
      <c r="B146" s="75"/>
      <c r="C146" s="73" t="s">
        <v>2061</v>
      </c>
      <c r="D146" s="78" t="s">
        <v>86</v>
      </c>
      <c r="E146" s="13">
        <v>44509</v>
      </c>
      <c r="F146" s="76" t="s">
        <v>554</v>
      </c>
      <c r="G146" s="13">
        <v>44510</v>
      </c>
      <c r="H146" s="77" t="s">
        <v>1768</v>
      </c>
      <c r="I146" s="16">
        <v>79</v>
      </c>
      <c r="J146" s="16">
        <v>35</v>
      </c>
      <c r="K146" s="16">
        <v>23</v>
      </c>
      <c r="L146" s="16">
        <v>11</v>
      </c>
      <c r="M146" s="81">
        <v>15.89875</v>
      </c>
      <c r="N146" s="95">
        <v>15.89875</v>
      </c>
      <c r="O146" s="64">
        <v>2530</v>
      </c>
      <c r="P146" s="65">
        <f>Table2245789101123456789101112131415161718192021[[#This Row],[PEMBULATAN]]*O146</f>
        <v>40223.837500000001</v>
      </c>
    </row>
    <row r="147" spans="1:16" ht="26.25" customHeight="1" x14ac:dyDescent="0.2">
      <c r="A147" s="14"/>
      <c r="B147" s="75"/>
      <c r="C147" s="73" t="s">
        <v>2062</v>
      </c>
      <c r="D147" s="78" t="s">
        <v>86</v>
      </c>
      <c r="E147" s="13">
        <v>44509</v>
      </c>
      <c r="F147" s="76" t="s">
        <v>554</v>
      </c>
      <c r="G147" s="13">
        <v>44510</v>
      </c>
      <c r="H147" s="77" t="s">
        <v>1768</v>
      </c>
      <c r="I147" s="16">
        <v>92</v>
      </c>
      <c r="J147" s="16">
        <v>67</v>
      </c>
      <c r="K147" s="16">
        <v>23</v>
      </c>
      <c r="L147" s="16">
        <v>18</v>
      </c>
      <c r="M147" s="81">
        <v>35.442999999999998</v>
      </c>
      <c r="N147" s="95">
        <v>36</v>
      </c>
      <c r="O147" s="64">
        <v>2530</v>
      </c>
      <c r="P147" s="65">
        <f>Table2245789101123456789101112131415161718192021[[#This Row],[PEMBULATAN]]*O147</f>
        <v>91080</v>
      </c>
    </row>
    <row r="148" spans="1:16" ht="26.25" customHeight="1" x14ac:dyDescent="0.2">
      <c r="A148" s="14"/>
      <c r="B148" s="75"/>
      <c r="C148" s="73" t="s">
        <v>2063</v>
      </c>
      <c r="D148" s="78" t="s">
        <v>86</v>
      </c>
      <c r="E148" s="13">
        <v>44509</v>
      </c>
      <c r="F148" s="76" t="s">
        <v>554</v>
      </c>
      <c r="G148" s="13">
        <v>44510</v>
      </c>
      <c r="H148" s="77" t="s">
        <v>1768</v>
      </c>
      <c r="I148" s="16">
        <v>73</v>
      </c>
      <c r="J148" s="16">
        <v>50</v>
      </c>
      <c r="K148" s="16">
        <v>14</v>
      </c>
      <c r="L148" s="16">
        <v>6</v>
      </c>
      <c r="M148" s="81">
        <v>12.775</v>
      </c>
      <c r="N148" s="95">
        <v>12.775</v>
      </c>
      <c r="O148" s="64">
        <v>2530</v>
      </c>
      <c r="P148" s="65">
        <f>Table2245789101123456789101112131415161718192021[[#This Row],[PEMBULATAN]]*O148</f>
        <v>32320.75</v>
      </c>
    </row>
    <row r="149" spans="1:16" ht="26.25" customHeight="1" x14ac:dyDescent="0.2">
      <c r="A149" s="14"/>
      <c r="B149" s="75"/>
      <c r="C149" s="73" t="s">
        <v>2064</v>
      </c>
      <c r="D149" s="78" t="s">
        <v>86</v>
      </c>
      <c r="E149" s="13">
        <v>44509</v>
      </c>
      <c r="F149" s="76" t="s">
        <v>554</v>
      </c>
      <c r="G149" s="13">
        <v>44510</v>
      </c>
      <c r="H149" s="77" t="s">
        <v>1768</v>
      </c>
      <c r="I149" s="16">
        <v>93</v>
      </c>
      <c r="J149" s="16">
        <v>50</v>
      </c>
      <c r="K149" s="16">
        <v>36</v>
      </c>
      <c r="L149" s="16">
        <v>10</v>
      </c>
      <c r="M149" s="81">
        <v>41.85</v>
      </c>
      <c r="N149" s="95">
        <v>41.85</v>
      </c>
      <c r="O149" s="64">
        <v>2530</v>
      </c>
      <c r="P149" s="65">
        <f>Table2245789101123456789101112131415161718192021[[#This Row],[PEMBULATAN]]*O149</f>
        <v>105880.5</v>
      </c>
    </row>
    <row r="150" spans="1:16" ht="26.25" customHeight="1" x14ac:dyDescent="0.2">
      <c r="A150" s="14"/>
      <c r="B150" s="75"/>
      <c r="C150" s="73" t="s">
        <v>2065</v>
      </c>
      <c r="D150" s="78" t="s">
        <v>86</v>
      </c>
      <c r="E150" s="13">
        <v>44509</v>
      </c>
      <c r="F150" s="76" t="s">
        <v>554</v>
      </c>
      <c r="G150" s="13">
        <v>44510</v>
      </c>
      <c r="H150" s="77" t="s">
        <v>1768</v>
      </c>
      <c r="I150" s="16">
        <v>88</v>
      </c>
      <c r="J150" s="16">
        <v>65</v>
      </c>
      <c r="K150" s="16">
        <v>23</v>
      </c>
      <c r="L150" s="16">
        <v>15</v>
      </c>
      <c r="M150" s="81">
        <v>32.89</v>
      </c>
      <c r="N150" s="95">
        <v>32.89</v>
      </c>
      <c r="O150" s="64">
        <v>2530</v>
      </c>
      <c r="P150" s="65">
        <f>Table2245789101123456789101112131415161718192021[[#This Row],[PEMBULATAN]]*O150</f>
        <v>83211.7</v>
      </c>
    </row>
    <row r="151" spans="1:16" ht="26.25" customHeight="1" x14ac:dyDescent="0.2">
      <c r="A151" s="14"/>
      <c r="B151" s="75"/>
      <c r="C151" s="73" t="s">
        <v>2066</v>
      </c>
      <c r="D151" s="78" t="s">
        <v>86</v>
      </c>
      <c r="E151" s="13">
        <v>44509</v>
      </c>
      <c r="F151" s="76" t="s">
        <v>554</v>
      </c>
      <c r="G151" s="13">
        <v>44510</v>
      </c>
      <c r="H151" s="77" t="s">
        <v>1768</v>
      </c>
      <c r="I151" s="16">
        <v>89</v>
      </c>
      <c r="J151" s="16">
        <v>52</v>
      </c>
      <c r="K151" s="16">
        <v>23</v>
      </c>
      <c r="L151" s="16">
        <v>15</v>
      </c>
      <c r="M151" s="81">
        <v>26.611000000000001</v>
      </c>
      <c r="N151" s="95">
        <v>26.611000000000001</v>
      </c>
      <c r="O151" s="64">
        <v>2530</v>
      </c>
      <c r="P151" s="65">
        <f>Table2245789101123456789101112131415161718192021[[#This Row],[PEMBULATAN]]*O151</f>
        <v>67325.83</v>
      </c>
    </row>
    <row r="152" spans="1:16" ht="26.25" customHeight="1" x14ac:dyDescent="0.2">
      <c r="A152" s="14"/>
      <c r="B152" s="75"/>
      <c r="C152" s="73" t="s">
        <v>2067</v>
      </c>
      <c r="D152" s="78" t="s">
        <v>86</v>
      </c>
      <c r="E152" s="13">
        <v>44509</v>
      </c>
      <c r="F152" s="76" t="s">
        <v>554</v>
      </c>
      <c r="G152" s="13">
        <v>44510</v>
      </c>
      <c r="H152" s="77" t="s">
        <v>1768</v>
      </c>
      <c r="I152" s="16">
        <v>70</v>
      </c>
      <c r="J152" s="16">
        <v>65</v>
      </c>
      <c r="K152" s="16">
        <v>22</v>
      </c>
      <c r="L152" s="16">
        <v>4</v>
      </c>
      <c r="M152" s="81">
        <v>25.024999999999999</v>
      </c>
      <c r="N152" s="95">
        <v>25.024999999999999</v>
      </c>
      <c r="O152" s="64">
        <v>2530</v>
      </c>
      <c r="P152" s="65">
        <f>Table2245789101123456789101112131415161718192021[[#This Row],[PEMBULATAN]]*O152</f>
        <v>63313.25</v>
      </c>
    </row>
    <row r="153" spans="1:16" ht="26.25" customHeight="1" x14ac:dyDescent="0.2">
      <c r="A153" s="14"/>
      <c r="B153" s="75"/>
      <c r="C153" s="73" t="s">
        <v>2068</v>
      </c>
      <c r="D153" s="78" t="s">
        <v>86</v>
      </c>
      <c r="E153" s="13">
        <v>44509</v>
      </c>
      <c r="F153" s="76" t="s">
        <v>554</v>
      </c>
      <c r="G153" s="13">
        <v>44510</v>
      </c>
      <c r="H153" s="77" t="s">
        <v>1768</v>
      </c>
      <c r="I153" s="16">
        <v>90</v>
      </c>
      <c r="J153" s="16">
        <v>56</v>
      </c>
      <c r="K153" s="16">
        <v>23</v>
      </c>
      <c r="L153" s="16">
        <v>14</v>
      </c>
      <c r="M153" s="81">
        <v>28.98</v>
      </c>
      <c r="N153" s="95">
        <v>28.98</v>
      </c>
      <c r="O153" s="64">
        <v>2530</v>
      </c>
      <c r="P153" s="65">
        <f>Table2245789101123456789101112131415161718192021[[#This Row],[PEMBULATAN]]*O153</f>
        <v>73319.399999999994</v>
      </c>
    </row>
    <row r="154" spans="1:16" ht="26.25" customHeight="1" x14ac:dyDescent="0.2">
      <c r="A154" s="14"/>
      <c r="B154" s="75"/>
      <c r="C154" s="73" t="s">
        <v>2069</v>
      </c>
      <c r="D154" s="78" t="s">
        <v>86</v>
      </c>
      <c r="E154" s="13">
        <v>44509</v>
      </c>
      <c r="F154" s="76" t="s">
        <v>554</v>
      </c>
      <c r="G154" s="13">
        <v>44510</v>
      </c>
      <c r="H154" s="77" t="s">
        <v>1768</v>
      </c>
      <c r="I154" s="16">
        <v>95</v>
      </c>
      <c r="J154" s="16">
        <v>61</v>
      </c>
      <c r="K154" s="16">
        <v>23</v>
      </c>
      <c r="L154" s="16">
        <v>18</v>
      </c>
      <c r="M154" s="81">
        <v>33.321249999999999</v>
      </c>
      <c r="N154" s="95">
        <v>34</v>
      </c>
      <c r="O154" s="64">
        <v>2530</v>
      </c>
      <c r="P154" s="65">
        <f>Table2245789101123456789101112131415161718192021[[#This Row],[PEMBULATAN]]*O154</f>
        <v>86020</v>
      </c>
    </row>
    <row r="155" spans="1:16" ht="26.25" customHeight="1" x14ac:dyDescent="0.2">
      <c r="A155" s="14"/>
      <c r="B155" s="75"/>
      <c r="C155" s="73" t="s">
        <v>2070</v>
      </c>
      <c r="D155" s="78" t="s">
        <v>86</v>
      </c>
      <c r="E155" s="13">
        <v>44509</v>
      </c>
      <c r="F155" s="76" t="s">
        <v>554</v>
      </c>
      <c r="G155" s="13">
        <v>44510</v>
      </c>
      <c r="H155" s="77" t="s">
        <v>1768</v>
      </c>
      <c r="I155" s="16">
        <v>78</v>
      </c>
      <c r="J155" s="16">
        <v>79</v>
      </c>
      <c r="K155" s="16">
        <v>23</v>
      </c>
      <c r="L155" s="16">
        <v>7</v>
      </c>
      <c r="M155" s="81">
        <v>35.4315</v>
      </c>
      <c r="N155" s="95">
        <v>36</v>
      </c>
      <c r="O155" s="64">
        <v>2530</v>
      </c>
      <c r="P155" s="65">
        <f>Table2245789101123456789101112131415161718192021[[#This Row],[PEMBULATAN]]*O155</f>
        <v>91080</v>
      </c>
    </row>
    <row r="156" spans="1:16" ht="26.25" customHeight="1" x14ac:dyDescent="0.2">
      <c r="A156" s="14"/>
      <c r="B156" s="75"/>
      <c r="C156" s="73" t="s">
        <v>2071</v>
      </c>
      <c r="D156" s="78" t="s">
        <v>86</v>
      </c>
      <c r="E156" s="13">
        <v>44509</v>
      </c>
      <c r="F156" s="76" t="s">
        <v>554</v>
      </c>
      <c r="G156" s="13">
        <v>44510</v>
      </c>
      <c r="H156" s="77" t="s">
        <v>1768</v>
      </c>
      <c r="I156" s="16">
        <v>67</v>
      </c>
      <c r="J156" s="16">
        <v>56</v>
      </c>
      <c r="K156" s="16">
        <v>23</v>
      </c>
      <c r="L156" s="16">
        <v>8</v>
      </c>
      <c r="M156" s="81">
        <v>21.574000000000002</v>
      </c>
      <c r="N156" s="95">
        <v>21.574000000000002</v>
      </c>
      <c r="O156" s="64">
        <v>2530</v>
      </c>
      <c r="P156" s="65">
        <f>Table2245789101123456789101112131415161718192021[[#This Row],[PEMBULATAN]]*O156</f>
        <v>54582.22</v>
      </c>
    </row>
    <row r="157" spans="1:16" ht="26.25" customHeight="1" x14ac:dyDescent="0.2">
      <c r="A157" s="14"/>
      <c r="B157" s="75"/>
      <c r="C157" s="73" t="s">
        <v>2072</v>
      </c>
      <c r="D157" s="78" t="s">
        <v>86</v>
      </c>
      <c r="E157" s="13">
        <v>44509</v>
      </c>
      <c r="F157" s="76" t="s">
        <v>554</v>
      </c>
      <c r="G157" s="13">
        <v>44510</v>
      </c>
      <c r="H157" s="77" t="s">
        <v>1768</v>
      </c>
      <c r="I157" s="16">
        <v>77</v>
      </c>
      <c r="J157" s="16">
        <v>65</v>
      </c>
      <c r="K157" s="16">
        <v>19</v>
      </c>
      <c r="L157" s="16">
        <v>8</v>
      </c>
      <c r="M157" s="81">
        <v>23.77375</v>
      </c>
      <c r="N157" s="95">
        <v>23.77375</v>
      </c>
      <c r="O157" s="64">
        <v>2530</v>
      </c>
      <c r="P157" s="65">
        <f>Table2245789101123456789101112131415161718192021[[#This Row],[PEMBULATAN]]*O157</f>
        <v>60147.587500000001</v>
      </c>
    </row>
    <row r="158" spans="1:16" ht="26.25" customHeight="1" x14ac:dyDescent="0.2">
      <c r="A158" s="14"/>
      <c r="B158" s="75"/>
      <c r="C158" s="73" t="s">
        <v>2073</v>
      </c>
      <c r="D158" s="78" t="s">
        <v>86</v>
      </c>
      <c r="E158" s="13">
        <v>44509</v>
      </c>
      <c r="F158" s="76" t="s">
        <v>554</v>
      </c>
      <c r="G158" s="13">
        <v>44510</v>
      </c>
      <c r="H158" s="77" t="s">
        <v>1768</v>
      </c>
      <c r="I158" s="16">
        <v>88</v>
      </c>
      <c r="J158" s="16">
        <v>54</v>
      </c>
      <c r="K158" s="16">
        <v>32</v>
      </c>
      <c r="L158" s="16">
        <v>21</v>
      </c>
      <c r="M158" s="81">
        <v>38.015999999999998</v>
      </c>
      <c r="N158" s="95">
        <v>38.015999999999998</v>
      </c>
      <c r="O158" s="64">
        <v>2530</v>
      </c>
      <c r="P158" s="65">
        <f>Table2245789101123456789101112131415161718192021[[#This Row],[PEMBULATAN]]*O158</f>
        <v>96180.479999999996</v>
      </c>
    </row>
    <row r="159" spans="1:16" ht="26.25" customHeight="1" x14ac:dyDescent="0.2">
      <c r="A159" s="14"/>
      <c r="B159" s="75"/>
      <c r="C159" s="73" t="s">
        <v>2074</v>
      </c>
      <c r="D159" s="78" t="s">
        <v>86</v>
      </c>
      <c r="E159" s="13">
        <v>44509</v>
      </c>
      <c r="F159" s="76" t="s">
        <v>554</v>
      </c>
      <c r="G159" s="13">
        <v>44510</v>
      </c>
      <c r="H159" s="77" t="s">
        <v>1768</v>
      </c>
      <c r="I159" s="16">
        <v>81</v>
      </c>
      <c r="J159" s="16">
        <v>65</v>
      </c>
      <c r="K159" s="16">
        <v>22</v>
      </c>
      <c r="L159" s="16">
        <v>11</v>
      </c>
      <c r="M159" s="81">
        <v>28.9575</v>
      </c>
      <c r="N159" s="95">
        <v>28.9575</v>
      </c>
      <c r="O159" s="64">
        <v>2530</v>
      </c>
      <c r="P159" s="65">
        <f>Table2245789101123456789101112131415161718192021[[#This Row],[PEMBULATAN]]*O159</f>
        <v>73262.475000000006</v>
      </c>
    </row>
    <row r="160" spans="1:16" ht="26.25" customHeight="1" x14ac:dyDescent="0.2">
      <c r="A160" s="14"/>
      <c r="B160" s="75"/>
      <c r="C160" s="73" t="s">
        <v>2075</v>
      </c>
      <c r="D160" s="78" t="s">
        <v>86</v>
      </c>
      <c r="E160" s="13">
        <v>44509</v>
      </c>
      <c r="F160" s="76" t="s">
        <v>554</v>
      </c>
      <c r="G160" s="13">
        <v>44510</v>
      </c>
      <c r="H160" s="77" t="s">
        <v>1768</v>
      </c>
      <c r="I160" s="16">
        <v>61</v>
      </c>
      <c r="J160" s="16">
        <v>40</v>
      </c>
      <c r="K160" s="16">
        <v>22</v>
      </c>
      <c r="L160" s="16">
        <v>5</v>
      </c>
      <c r="M160" s="81">
        <v>13.42</v>
      </c>
      <c r="N160" s="95">
        <v>14</v>
      </c>
      <c r="O160" s="64">
        <v>2530</v>
      </c>
      <c r="P160" s="65">
        <f>Table2245789101123456789101112131415161718192021[[#This Row],[PEMBULATAN]]*O160</f>
        <v>35420</v>
      </c>
    </row>
    <row r="161" spans="1:16" ht="26.25" customHeight="1" x14ac:dyDescent="0.2">
      <c r="A161" s="14"/>
      <c r="B161" s="75"/>
      <c r="C161" s="73" t="s">
        <v>2076</v>
      </c>
      <c r="D161" s="78" t="s">
        <v>86</v>
      </c>
      <c r="E161" s="13">
        <v>44509</v>
      </c>
      <c r="F161" s="76" t="s">
        <v>554</v>
      </c>
      <c r="G161" s="13">
        <v>44510</v>
      </c>
      <c r="H161" s="77" t="s">
        <v>1768</v>
      </c>
      <c r="I161" s="16">
        <v>25</v>
      </c>
      <c r="J161" s="16">
        <v>46</v>
      </c>
      <c r="K161" s="16">
        <v>20</v>
      </c>
      <c r="L161" s="16">
        <v>4</v>
      </c>
      <c r="M161" s="81">
        <v>5.75</v>
      </c>
      <c r="N161" s="95">
        <v>5.75</v>
      </c>
      <c r="O161" s="64">
        <v>2530</v>
      </c>
      <c r="P161" s="65">
        <f>Table2245789101123456789101112131415161718192021[[#This Row],[PEMBULATAN]]*O161</f>
        <v>14547.5</v>
      </c>
    </row>
    <row r="162" spans="1:16" ht="26.25" customHeight="1" x14ac:dyDescent="0.2">
      <c r="A162" s="14"/>
      <c r="B162" s="75"/>
      <c r="C162" s="73" t="s">
        <v>2077</v>
      </c>
      <c r="D162" s="78" t="s">
        <v>86</v>
      </c>
      <c r="E162" s="13">
        <v>44509</v>
      </c>
      <c r="F162" s="76" t="s">
        <v>554</v>
      </c>
      <c r="G162" s="13">
        <v>44510</v>
      </c>
      <c r="H162" s="77" t="s">
        <v>1768</v>
      </c>
      <c r="I162" s="16">
        <v>84</v>
      </c>
      <c r="J162" s="16">
        <v>60</v>
      </c>
      <c r="K162" s="16">
        <v>23</v>
      </c>
      <c r="L162" s="16">
        <v>9</v>
      </c>
      <c r="M162" s="81">
        <v>28.98</v>
      </c>
      <c r="N162" s="95">
        <v>28.98</v>
      </c>
      <c r="O162" s="64">
        <v>2530</v>
      </c>
      <c r="P162" s="65">
        <f>Table2245789101123456789101112131415161718192021[[#This Row],[PEMBULATAN]]*O162</f>
        <v>73319.399999999994</v>
      </c>
    </row>
    <row r="163" spans="1:16" ht="26.25" customHeight="1" x14ac:dyDescent="0.2">
      <c r="A163" s="14"/>
      <c r="B163" s="75"/>
      <c r="C163" s="73" t="s">
        <v>2078</v>
      </c>
      <c r="D163" s="78" t="s">
        <v>86</v>
      </c>
      <c r="E163" s="13">
        <v>44509</v>
      </c>
      <c r="F163" s="76" t="s">
        <v>554</v>
      </c>
      <c r="G163" s="13">
        <v>44510</v>
      </c>
      <c r="H163" s="77" t="s">
        <v>1768</v>
      </c>
      <c r="I163" s="16">
        <v>85</v>
      </c>
      <c r="J163" s="16">
        <v>62</v>
      </c>
      <c r="K163" s="16">
        <v>22</v>
      </c>
      <c r="L163" s="16">
        <v>9</v>
      </c>
      <c r="M163" s="81">
        <v>28.984999999999999</v>
      </c>
      <c r="N163" s="95">
        <v>28.984999999999999</v>
      </c>
      <c r="O163" s="64">
        <v>2530</v>
      </c>
      <c r="P163" s="65">
        <f>Table2245789101123456789101112131415161718192021[[#This Row],[PEMBULATAN]]*O163</f>
        <v>73332.05</v>
      </c>
    </row>
    <row r="164" spans="1:16" ht="26.25" customHeight="1" x14ac:dyDescent="0.2">
      <c r="A164" s="14"/>
      <c r="B164" s="75"/>
      <c r="C164" s="73" t="s">
        <v>2079</v>
      </c>
      <c r="D164" s="78" t="s">
        <v>86</v>
      </c>
      <c r="E164" s="13">
        <v>44509</v>
      </c>
      <c r="F164" s="76" t="s">
        <v>554</v>
      </c>
      <c r="G164" s="13">
        <v>44510</v>
      </c>
      <c r="H164" s="77" t="s">
        <v>1768</v>
      </c>
      <c r="I164" s="16">
        <v>72</v>
      </c>
      <c r="J164" s="16">
        <v>64</v>
      </c>
      <c r="K164" s="16">
        <v>24</v>
      </c>
      <c r="L164" s="16">
        <v>11</v>
      </c>
      <c r="M164" s="81">
        <v>27.648</v>
      </c>
      <c r="N164" s="95">
        <v>27.648</v>
      </c>
      <c r="O164" s="64">
        <v>2530</v>
      </c>
      <c r="P164" s="65">
        <f>Table2245789101123456789101112131415161718192021[[#This Row],[PEMBULATAN]]*O164</f>
        <v>69949.440000000002</v>
      </c>
    </row>
    <row r="165" spans="1:16" ht="26.25" customHeight="1" x14ac:dyDescent="0.2">
      <c r="A165" s="14"/>
      <c r="B165" s="75"/>
      <c r="C165" s="73" t="s">
        <v>2080</v>
      </c>
      <c r="D165" s="78" t="s">
        <v>86</v>
      </c>
      <c r="E165" s="13">
        <v>44509</v>
      </c>
      <c r="F165" s="76" t="s">
        <v>554</v>
      </c>
      <c r="G165" s="13">
        <v>44510</v>
      </c>
      <c r="H165" s="77" t="s">
        <v>1768</v>
      </c>
      <c r="I165" s="16">
        <v>50</v>
      </c>
      <c r="J165" s="16">
        <v>60</v>
      </c>
      <c r="K165" s="16">
        <v>12</v>
      </c>
      <c r="L165" s="16">
        <v>11</v>
      </c>
      <c r="M165" s="81">
        <v>9</v>
      </c>
      <c r="N165" s="95">
        <v>11</v>
      </c>
      <c r="O165" s="64">
        <v>2530</v>
      </c>
      <c r="P165" s="65">
        <f>Table2245789101123456789101112131415161718192021[[#This Row],[PEMBULATAN]]*O165</f>
        <v>27830</v>
      </c>
    </row>
    <row r="166" spans="1:16" ht="26.25" customHeight="1" x14ac:dyDescent="0.2">
      <c r="A166" s="14"/>
      <c r="B166" s="75"/>
      <c r="C166" s="73" t="s">
        <v>2081</v>
      </c>
      <c r="D166" s="78" t="s">
        <v>86</v>
      </c>
      <c r="E166" s="13">
        <v>44509</v>
      </c>
      <c r="F166" s="76" t="s">
        <v>554</v>
      </c>
      <c r="G166" s="13">
        <v>44510</v>
      </c>
      <c r="H166" s="77" t="s">
        <v>1768</v>
      </c>
      <c r="I166" s="16">
        <v>43</v>
      </c>
      <c r="J166" s="16">
        <v>40</v>
      </c>
      <c r="K166" s="16">
        <v>10</v>
      </c>
      <c r="L166" s="16">
        <v>2</v>
      </c>
      <c r="M166" s="81">
        <v>4.3</v>
      </c>
      <c r="N166" s="95">
        <v>5</v>
      </c>
      <c r="O166" s="64">
        <v>2530</v>
      </c>
      <c r="P166" s="65">
        <f>Table2245789101123456789101112131415161718192021[[#This Row],[PEMBULATAN]]*O166</f>
        <v>12650</v>
      </c>
    </row>
    <row r="167" spans="1:16" ht="26.25" customHeight="1" x14ac:dyDescent="0.2">
      <c r="A167" s="14"/>
      <c r="B167" s="75"/>
      <c r="C167" s="73" t="s">
        <v>2082</v>
      </c>
      <c r="D167" s="78" t="s">
        <v>86</v>
      </c>
      <c r="E167" s="13">
        <v>44509</v>
      </c>
      <c r="F167" s="76" t="s">
        <v>554</v>
      </c>
      <c r="G167" s="13">
        <v>44510</v>
      </c>
      <c r="H167" s="77" t="s">
        <v>1768</v>
      </c>
      <c r="I167" s="16">
        <v>66</v>
      </c>
      <c r="J167" s="16">
        <v>53</v>
      </c>
      <c r="K167" s="16">
        <v>15</v>
      </c>
      <c r="L167" s="16">
        <v>18</v>
      </c>
      <c r="M167" s="81">
        <v>13.1175</v>
      </c>
      <c r="N167" s="95">
        <v>18</v>
      </c>
      <c r="O167" s="64">
        <v>2530</v>
      </c>
      <c r="P167" s="65">
        <f>Table2245789101123456789101112131415161718192021[[#This Row],[PEMBULATAN]]*O167</f>
        <v>45540</v>
      </c>
    </row>
    <row r="168" spans="1:16" ht="26.25" customHeight="1" x14ac:dyDescent="0.2">
      <c r="A168" s="14"/>
      <c r="B168" s="75"/>
      <c r="C168" s="73" t="s">
        <v>2083</v>
      </c>
      <c r="D168" s="78" t="s">
        <v>86</v>
      </c>
      <c r="E168" s="13">
        <v>44509</v>
      </c>
      <c r="F168" s="76" t="s">
        <v>554</v>
      </c>
      <c r="G168" s="13">
        <v>44510</v>
      </c>
      <c r="H168" s="77" t="s">
        <v>1768</v>
      </c>
      <c r="I168" s="16">
        <v>55</v>
      </c>
      <c r="J168" s="16">
        <v>56</v>
      </c>
      <c r="K168" s="16">
        <v>20</v>
      </c>
      <c r="L168" s="16">
        <v>2</v>
      </c>
      <c r="M168" s="81">
        <v>15.4</v>
      </c>
      <c r="N168" s="95">
        <v>16</v>
      </c>
      <c r="O168" s="64">
        <v>2530</v>
      </c>
      <c r="P168" s="65">
        <f>Table2245789101123456789101112131415161718192021[[#This Row],[PEMBULATAN]]*O168</f>
        <v>40480</v>
      </c>
    </row>
    <row r="169" spans="1:16" ht="26.25" customHeight="1" x14ac:dyDescent="0.2">
      <c r="A169" s="14"/>
      <c r="B169" s="75"/>
      <c r="C169" s="73" t="s">
        <v>2084</v>
      </c>
      <c r="D169" s="78" t="s">
        <v>86</v>
      </c>
      <c r="E169" s="13">
        <v>44509</v>
      </c>
      <c r="F169" s="76" t="s">
        <v>554</v>
      </c>
      <c r="G169" s="13">
        <v>44510</v>
      </c>
      <c r="H169" s="77" t="s">
        <v>1768</v>
      </c>
      <c r="I169" s="16">
        <v>40</v>
      </c>
      <c r="J169" s="16">
        <v>37</v>
      </c>
      <c r="K169" s="16">
        <v>23</v>
      </c>
      <c r="L169" s="16">
        <v>3</v>
      </c>
      <c r="M169" s="81">
        <v>8.51</v>
      </c>
      <c r="N169" s="95">
        <v>8.51</v>
      </c>
      <c r="O169" s="64">
        <v>2530</v>
      </c>
      <c r="P169" s="65">
        <f>Table2245789101123456789101112131415161718192021[[#This Row],[PEMBULATAN]]*O169</f>
        <v>21530.3</v>
      </c>
    </row>
    <row r="170" spans="1:16" ht="26.25" customHeight="1" x14ac:dyDescent="0.2">
      <c r="A170" s="14"/>
      <c r="B170" s="75"/>
      <c r="C170" s="73" t="s">
        <v>2085</v>
      </c>
      <c r="D170" s="78" t="s">
        <v>86</v>
      </c>
      <c r="E170" s="13">
        <v>44509</v>
      </c>
      <c r="F170" s="76" t="s">
        <v>554</v>
      </c>
      <c r="G170" s="13">
        <v>44510</v>
      </c>
      <c r="H170" s="77" t="s">
        <v>1768</v>
      </c>
      <c r="I170" s="16">
        <v>50</v>
      </c>
      <c r="J170" s="16">
        <v>40</v>
      </c>
      <c r="K170" s="16">
        <v>17</v>
      </c>
      <c r="L170" s="16">
        <v>4</v>
      </c>
      <c r="M170" s="81">
        <v>8.5</v>
      </c>
      <c r="N170" s="95">
        <v>8.5</v>
      </c>
      <c r="O170" s="64">
        <v>2530</v>
      </c>
      <c r="P170" s="65">
        <f>Table2245789101123456789101112131415161718192021[[#This Row],[PEMBULATAN]]*O170</f>
        <v>21505</v>
      </c>
    </row>
    <row r="171" spans="1:16" ht="26.25" customHeight="1" x14ac:dyDescent="0.2">
      <c r="A171" s="14"/>
      <c r="B171" s="75"/>
      <c r="C171" s="73" t="s">
        <v>2086</v>
      </c>
      <c r="D171" s="78" t="s">
        <v>86</v>
      </c>
      <c r="E171" s="13">
        <v>44509</v>
      </c>
      <c r="F171" s="76" t="s">
        <v>554</v>
      </c>
      <c r="G171" s="13">
        <v>44510</v>
      </c>
      <c r="H171" s="77" t="s">
        <v>1768</v>
      </c>
      <c r="I171" s="16">
        <v>76</v>
      </c>
      <c r="J171" s="16">
        <v>62</v>
      </c>
      <c r="K171" s="16">
        <v>21</v>
      </c>
      <c r="L171" s="16">
        <v>13</v>
      </c>
      <c r="M171" s="81">
        <v>24.738</v>
      </c>
      <c r="N171" s="95">
        <v>24.738</v>
      </c>
      <c r="O171" s="64">
        <v>2530</v>
      </c>
      <c r="P171" s="65">
        <f>Table2245789101123456789101112131415161718192021[[#This Row],[PEMBULATAN]]*O171</f>
        <v>62587.14</v>
      </c>
    </row>
    <row r="172" spans="1:16" ht="26.25" customHeight="1" x14ac:dyDescent="0.2">
      <c r="A172" s="14"/>
      <c r="B172" s="75"/>
      <c r="C172" s="73" t="s">
        <v>2087</v>
      </c>
      <c r="D172" s="78" t="s">
        <v>86</v>
      </c>
      <c r="E172" s="13">
        <v>44509</v>
      </c>
      <c r="F172" s="76" t="s">
        <v>554</v>
      </c>
      <c r="G172" s="13">
        <v>44510</v>
      </c>
      <c r="H172" s="77" t="s">
        <v>1768</v>
      </c>
      <c r="I172" s="16">
        <v>85</v>
      </c>
      <c r="J172" s="16">
        <v>64</v>
      </c>
      <c r="K172" s="16">
        <v>23</v>
      </c>
      <c r="L172" s="16">
        <v>18</v>
      </c>
      <c r="M172" s="81">
        <v>31.28</v>
      </c>
      <c r="N172" s="95">
        <v>31.28</v>
      </c>
      <c r="O172" s="64">
        <v>2530</v>
      </c>
      <c r="P172" s="65">
        <f>Table2245789101123456789101112131415161718192021[[#This Row],[PEMBULATAN]]*O172</f>
        <v>79138.400000000009</v>
      </c>
    </row>
    <row r="173" spans="1:16" ht="26.25" customHeight="1" x14ac:dyDescent="0.2">
      <c r="A173" s="14"/>
      <c r="B173" s="75"/>
      <c r="C173" s="73" t="s">
        <v>2088</v>
      </c>
      <c r="D173" s="78" t="s">
        <v>86</v>
      </c>
      <c r="E173" s="13">
        <v>44509</v>
      </c>
      <c r="F173" s="76" t="s">
        <v>554</v>
      </c>
      <c r="G173" s="13">
        <v>44510</v>
      </c>
      <c r="H173" s="77" t="s">
        <v>1768</v>
      </c>
      <c r="I173" s="16">
        <v>90</v>
      </c>
      <c r="J173" s="16">
        <v>52</v>
      </c>
      <c r="K173" s="16">
        <v>25</v>
      </c>
      <c r="L173" s="16">
        <v>15</v>
      </c>
      <c r="M173" s="81">
        <v>29.25</v>
      </c>
      <c r="N173" s="95">
        <v>29.25</v>
      </c>
      <c r="O173" s="64">
        <v>2530</v>
      </c>
      <c r="P173" s="65">
        <f>Table2245789101123456789101112131415161718192021[[#This Row],[PEMBULATAN]]*O173</f>
        <v>74002.5</v>
      </c>
    </row>
    <row r="174" spans="1:16" ht="26.25" customHeight="1" x14ac:dyDescent="0.2">
      <c r="A174" s="14"/>
      <c r="B174" s="75"/>
      <c r="C174" s="73" t="s">
        <v>2089</v>
      </c>
      <c r="D174" s="78" t="s">
        <v>86</v>
      </c>
      <c r="E174" s="13">
        <v>44509</v>
      </c>
      <c r="F174" s="76" t="s">
        <v>554</v>
      </c>
      <c r="G174" s="13">
        <v>44510</v>
      </c>
      <c r="H174" s="77" t="s">
        <v>1768</v>
      </c>
      <c r="I174" s="16">
        <v>62</v>
      </c>
      <c r="J174" s="16">
        <v>40</v>
      </c>
      <c r="K174" s="16">
        <v>12</v>
      </c>
      <c r="L174" s="16">
        <v>4</v>
      </c>
      <c r="M174" s="81">
        <v>7.44</v>
      </c>
      <c r="N174" s="95">
        <v>8</v>
      </c>
      <c r="O174" s="64">
        <v>2530</v>
      </c>
      <c r="P174" s="65">
        <f>Table2245789101123456789101112131415161718192021[[#This Row],[PEMBULATAN]]*O174</f>
        <v>20240</v>
      </c>
    </row>
    <row r="175" spans="1:16" ht="26.25" customHeight="1" x14ac:dyDescent="0.2">
      <c r="A175" s="14"/>
      <c r="B175" s="75"/>
      <c r="C175" s="73" t="s">
        <v>2090</v>
      </c>
      <c r="D175" s="78" t="s">
        <v>86</v>
      </c>
      <c r="E175" s="13">
        <v>44509</v>
      </c>
      <c r="F175" s="76" t="s">
        <v>554</v>
      </c>
      <c r="G175" s="13">
        <v>44510</v>
      </c>
      <c r="H175" s="77" t="s">
        <v>1768</v>
      </c>
      <c r="I175" s="16">
        <v>62</v>
      </c>
      <c r="J175" s="16">
        <v>50</v>
      </c>
      <c r="K175" s="16">
        <v>34</v>
      </c>
      <c r="L175" s="16">
        <v>6</v>
      </c>
      <c r="M175" s="81">
        <v>26.35</v>
      </c>
      <c r="N175" s="95">
        <v>27</v>
      </c>
      <c r="O175" s="64">
        <v>2530</v>
      </c>
      <c r="P175" s="65">
        <f>Table2245789101123456789101112131415161718192021[[#This Row],[PEMBULATAN]]*O175</f>
        <v>68310</v>
      </c>
    </row>
    <row r="176" spans="1:16" ht="26.25" customHeight="1" x14ac:dyDescent="0.2">
      <c r="A176" s="14"/>
      <c r="B176" s="75"/>
      <c r="C176" s="73" t="s">
        <v>2091</v>
      </c>
      <c r="D176" s="78" t="s">
        <v>86</v>
      </c>
      <c r="E176" s="13">
        <v>44509</v>
      </c>
      <c r="F176" s="76" t="s">
        <v>554</v>
      </c>
      <c r="G176" s="13">
        <v>44510</v>
      </c>
      <c r="H176" s="77" t="s">
        <v>1768</v>
      </c>
      <c r="I176" s="16">
        <v>70</v>
      </c>
      <c r="J176" s="16">
        <v>56</v>
      </c>
      <c r="K176" s="16">
        <v>18</v>
      </c>
      <c r="L176" s="16">
        <v>8</v>
      </c>
      <c r="M176" s="81">
        <v>17.64</v>
      </c>
      <c r="N176" s="95">
        <v>17.64</v>
      </c>
      <c r="O176" s="64">
        <v>2530</v>
      </c>
      <c r="P176" s="65">
        <f>Table2245789101123456789101112131415161718192021[[#This Row],[PEMBULATAN]]*O176</f>
        <v>44629.200000000004</v>
      </c>
    </row>
    <row r="177" spans="1:16" ht="26.25" customHeight="1" x14ac:dyDescent="0.2">
      <c r="A177" s="14"/>
      <c r="B177" s="75"/>
      <c r="C177" s="73" t="s">
        <v>2092</v>
      </c>
      <c r="D177" s="78" t="s">
        <v>86</v>
      </c>
      <c r="E177" s="13">
        <v>44509</v>
      </c>
      <c r="F177" s="76" t="s">
        <v>554</v>
      </c>
      <c r="G177" s="13">
        <v>44510</v>
      </c>
      <c r="H177" s="77" t="s">
        <v>1768</v>
      </c>
      <c r="I177" s="16">
        <v>62</v>
      </c>
      <c r="J177" s="16">
        <v>52</v>
      </c>
      <c r="K177" s="16">
        <v>22</v>
      </c>
      <c r="L177" s="16">
        <v>1</v>
      </c>
      <c r="M177" s="81">
        <v>17.731999999999999</v>
      </c>
      <c r="N177" s="95">
        <v>17.731999999999999</v>
      </c>
      <c r="O177" s="64">
        <v>2530</v>
      </c>
      <c r="P177" s="65">
        <f>Table2245789101123456789101112131415161718192021[[#This Row],[PEMBULATAN]]*O177</f>
        <v>44861.96</v>
      </c>
    </row>
    <row r="178" spans="1:16" ht="26.25" customHeight="1" x14ac:dyDescent="0.2">
      <c r="A178" s="14"/>
      <c r="B178" s="75"/>
      <c r="C178" s="73" t="s">
        <v>2093</v>
      </c>
      <c r="D178" s="78" t="s">
        <v>86</v>
      </c>
      <c r="E178" s="13">
        <v>44509</v>
      </c>
      <c r="F178" s="76" t="s">
        <v>554</v>
      </c>
      <c r="G178" s="13">
        <v>44510</v>
      </c>
      <c r="H178" s="77" t="s">
        <v>1768</v>
      </c>
      <c r="I178" s="16">
        <v>60</v>
      </c>
      <c r="J178" s="16">
        <v>55</v>
      </c>
      <c r="K178" s="16">
        <v>22</v>
      </c>
      <c r="L178" s="16">
        <v>3</v>
      </c>
      <c r="M178" s="81">
        <v>18.149999999999999</v>
      </c>
      <c r="N178" s="95">
        <v>18.149999999999999</v>
      </c>
      <c r="O178" s="64">
        <v>2530</v>
      </c>
      <c r="P178" s="65">
        <f>Table2245789101123456789101112131415161718192021[[#This Row],[PEMBULATAN]]*O178</f>
        <v>45919.5</v>
      </c>
    </row>
    <row r="179" spans="1:16" ht="26.25" customHeight="1" x14ac:dyDescent="0.2">
      <c r="A179" s="14"/>
      <c r="B179" s="75"/>
      <c r="C179" s="73" t="s">
        <v>2094</v>
      </c>
      <c r="D179" s="78" t="s">
        <v>86</v>
      </c>
      <c r="E179" s="13">
        <v>44509</v>
      </c>
      <c r="F179" s="76" t="s">
        <v>554</v>
      </c>
      <c r="G179" s="13">
        <v>44510</v>
      </c>
      <c r="H179" s="77" t="s">
        <v>1768</v>
      </c>
      <c r="I179" s="16">
        <v>90</v>
      </c>
      <c r="J179" s="16">
        <v>40</v>
      </c>
      <c r="K179" s="16">
        <v>22</v>
      </c>
      <c r="L179" s="16">
        <v>5</v>
      </c>
      <c r="M179" s="81">
        <v>19.8</v>
      </c>
      <c r="N179" s="95">
        <v>19.8</v>
      </c>
      <c r="O179" s="64">
        <v>2530</v>
      </c>
      <c r="P179" s="65">
        <f>Table2245789101123456789101112131415161718192021[[#This Row],[PEMBULATAN]]*O179</f>
        <v>50094</v>
      </c>
    </row>
    <row r="180" spans="1:16" ht="26.25" customHeight="1" x14ac:dyDescent="0.2">
      <c r="A180" s="14"/>
      <c r="B180" s="75"/>
      <c r="C180" s="73" t="s">
        <v>2095</v>
      </c>
      <c r="D180" s="78" t="s">
        <v>86</v>
      </c>
      <c r="E180" s="13">
        <v>44509</v>
      </c>
      <c r="F180" s="76" t="s">
        <v>554</v>
      </c>
      <c r="G180" s="13">
        <v>44510</v>
      </c>
      <c r="H180" s="77" t="s">
        <v>1768</v>
      </c>
      <c r="I180" s="16">
        <v>76</v>
      </c>
      <c r="J180" s="16">
        <v>50</v>
      </c>
      <c r="K180" s="16">
        <v>14</v>
      </c>
      <c r="L180" s="16">
        <v>9</v>
      </c>
      <c r="M180" s="81">
        <v>13.3</v>
      </c>
      <c r="N180" s="95">
        <v>14</v>
      </c>
      <c r="O180" s="64">
        <v>2530</v>
      </c>
      <c r="P180" s="65">
        <f>Table2245789101123456789101112131415161718192021[[#This Row],[PEMBULATAN]]*O180</f>
        <v>35420</v>
      </c>
    </row>
    <row r="181" spans="1:16" ht="26.25" customHeight="1" x14ac:dyDescent="0.2">
      <c r="A181" s="14"/>
      <c r="B181" s="75"/>
      <c r="C181" s="73" t="s">
        <v>2096</v>
      </c>
      <c r="D181" s="78" t="s">
        <v>86</v>
      </c>
      <c r="E181" s="13">
        <v>44509</v>
      </c>
      <c r="F181" s="76" t="s">
        <v>554</v>
      </c>
      <c r="G181" s="13">
        <v>44510</v>
      </c>
      <c r="H181" s="77" t="s">
        <v>1768</v>
      </c>
      <c r="I181" s="16">
        <v>68</v>
      </c>
      <c r="J181" s="16">
        <v>54</v>
      </c>
      <c r="K181" s="16">
        <v>20</v>
      </c>
      <c r="L181" s="16">
        <v>9</v>
      </c>
      <c r="M181" s="81">
        <v>18.36</v>
      </c>
      <c r="N181" s="95">
        <v>18.36</v>
      </c>
      <c r="O181" s="64">
        <v>2530</v>
      </c>
      <c r="P181" s="65">
        <f>Table2245789101123456789101112131415161718192021[[#This Row],[PEMBULATAN]]*O181</f>
        <v>46450.799999999996</v>
      </c>
    </row>
    <row r="182" spans="1:16" ht="26.25" customHeight="1" x14ac:dyDescent="0.2">
      <c r="A182" s="14"/>
      <c r="B182" s="75"/>
      <c r="C182" s="73" t="s">
        <v>2097</v>
      </c>
      <c r="D182" s="78" t="s">
        <v>86</v>
      </c>
      <c r="E182" s="13">
        <v>44509</v>
      </c>
      <c r="F182" s="76" t="s">
        <v>554</v>
      </c>
      <c r="G182" s="13">
        <v>44510</v>
      </c>
      <c r="H182" s="77" t="s">
        <v>1768</v>
      </c>
      <c r="I182" s="16">
        <v>80</v>
      </c>
      <c r="J182" s="16">
        <v>65</v>
      </c>
      <c r="K182" s="16">
        <v>25</v>
      </c>
      <c r="L182" s="16">
        <v>12</v>
      </c>
      <c r="M182" s="81">
        <v>32.5</v>
      </c>
      <c r="N182" s="95">
        <v>32.5</v>
      </c>
      <c r="O182" s="64">
        <v>2530</v>
      </c>
      <c r="P182" s="65">
        <f>Table2245789101123456789101112131415161718192021[[#This Row],[PEMBULATAN]]*O182</f>
        <v>82225</v>
      </c>
    </row>
    <row r="183" spans="1:16" ht="26.25" customHeight="1" x14ac:dyDescent="0.2">
      <c r="A183" s="14"/>
      <c r="B183" s="75"/>
      <c r="C183" s="73" t="s">
        <v>2098</v>
      </c>
      <c r="D183" s="78" t="s">
        <v>86</v>
      </c>
      <c r="E183" s="13">
        <v>44509</v>
      </c>
      <c r="F183" s="76" t="s">
        <v>554</v>
      </c>
      <c r="G183" s="13">
        <v>44510</v>
      </c>
      <c r="H183" s="77" t="s">
        <v>1768</v>
      </c>
      <c r="I183" s="16">
        <v>80</v>
      </c>
      <c r="J183" s="16">
        <v>57</v>
      </c>
      <c r="K183" s="16">
        <v>12</v>
      </c>
      <c r="L183" s="16">
        <v>15</v>
      </c>
      <c r="M183" s="81">
        <v>13.68</v>
      </c>
      <c r="N183" s="95">
        <v>15</v>
      </c>
      <c r="O183" s="64">
        <v>2530</v>
      </c>
      <c r="P183" s="65">
        <f>Table2245789101123456789101112131415161718192021[[#This Row],[PEMBULATAN]]*O183</f>
        <v>37950</v>
      </c>
    </row>
    <row r="184" spans="1:16" ht="26.25" customHeight="1" x14ac:dyDescent="0.2">
      <c r="A184" s="14"/>
      <c r="B184" s="75"/>
      <c r="C184" s="73" t="s">
        <v>2099</v>
      </c>
      <c r="D184" s="78" t="s">
        <v>86</v>
      </c>
      <c r="E184" s="13">
        <v>44509</v>
      </c>
      <c r="F184" s="76" t="s">
        <v>554</v>
      </c>
      <c r="G184" s="13">
        <v>44510</v>
      </c>
      <c r="H184" s="77" t="s">
        <v>1768</v>
      </c>
      <c r="I184" s="16">
        <v>51</v>
      </c>
      <c r="J184" s="16">
        <v>55</v>
      </c>
      <c r="K184" s="16">
        <v>20</v>
      </c>
      <c r="L184" s="16">
        <v>10</v>
      </c>
      <c r="M184" s="81">
        <v>14.025</v>
      </c>
      <c r="N184" s="95">
        <v>14.025</v>
      </c>
      <c r="O184" s="64">
        <v>2530</v>
      </c>
      <c r="P184" s="65">
        <f>Table2245789101123456789101112131415161718192021[[#This Row],[PEMBULATAN]]*O184</f>
        <v>35483.25</v>
      </c>
    </row>
    <row r="185" spans="1:16" ht="26.25" customHeight="1" x14ac:dyDescent="0.2">
      <c r="A185" s="14"/>
      <c r="B185" s="75"/>
      <c r="C185" s="73" t="s">
        <v>2100</v>
      </c>
      <c r="D185" s="78" t="s">
        <v>86</v>
      </c>
      <c r="E185" s="13">
        <v>44509</v>
      </c>
      <c r="F185" s="76" t="s">
        <v>554</v>
      </c>
      <c r="G185" s="13">
        <v>44510</v>
      </c>
      <c r="H185" s="77" t="s">
        <v>1768</v>
      </c>
      <c r="I185" s="16">
        <v>73</v>
      </c>
      <c r="J185" s="16">
        <v>60</v>
      </c>
      <c r="K185" s="16">
        <v>23</v>
      </c>
      <c r="L185" s="16">
        <v>7</v>
      </c>
      <c r="M185" s="81">
        <v>25.184999999999999</v>
      </c>
      <c r="N185" s="95">
        <v>25.184999999999999</v>
      </c>
      <c r="O185" s="64">
        <v>2530</v>
      </c>
      <c r="P185" s="65">
        <f>Table2245789101123456789101112131415161718192021[[#This Row],[PEMBULATAN]]*O185</f>
        <v>63718.049999999996</v>
      </c>
    </row>
    <row r="186" spans="1:16" ht="26.25" customHeight="1" x14ac:dyDescent="0.2">
      <c r="A186" s="14"/>
      <c r="B186" s="75"/>
      <c r="C186" s="73" t="s">
        <v>2101</v>
      </c>
      <c r="D186" s="78" t="s">
        <v>86</v>
      </c>
      <c r="E186" s="13">
        <v>44509</v>
      </c>
      <c r="F186" s="76" t="s">
        <v>554</v>
      </c>
      <c r="G186" s="13">
        <v>44510</v>
      </c>
      <c r="H186" s="77" t="s">
        <v>1768</v>
      </c>
      <c r="I186" s="16">
        <v>89</v>
      </c>
      <c r="J186" s="16">
        <v>44</v>
      </c>
      <c r="K186" s="16">
        <v>44</v>
      </c>
      <c r="L186" s="16">
        <v>13</v>
      </c>
      <c r="M186" s="81">
        <v>43.076000000000001</v>
      </c>
      <c r="N186" s="95">
        <v>43.076000000000001</v>
      </c>
      <c r="O186" s="64">
        <v>2530</v>
      </c>
      <c r="P186" s="65">
        <f>Table2245789101123456789101112131415161718192021[[#This Row],[PEMBULATAN]]*O186</f>
        <v>108982.28</v>
      </c>
    </row>
    <row r="187" spans="1:16" ht="26.25" customHeight="1" x14ac:dyDescent="0.2">
      <c r="A187" s="14"/>
      <c r="B187" s="75"/>
      <c r="C187" s="73" t="s">
        <v>2102</v>
      </c>
      <c r="D187" s="78" t="s">
        <v>86</v>
      </c>
      <c r="E187" s="13">
        <v>44509</v>
      </c>
      <c r="F187" s="76" t="s">
        <v>554</v>
      </c>
      <c r="G187" s="13">
        <v>44510</v>
      </c>
      <c r="H187" s="77" t="s">
        <v>1768</v>
      </c>
      <c r="I187" s="16">
        <v>220</v>
      </c>
      <c r="J187" s="16">
        <v>20</v>
      </c>
      <c r="K187" s="16">
        <v>15</v>
      </c>
      <c r="L187" s="16">
        <v>10</v>
      </c>
      <c r="M187" s="81">
        <v>16.5</v>
      </c>
      <c r="N187" s="95">
        <v>16.5</v>
      </c>
      <c r="O187" s="64">
        <v>2530</v>
      </c>
      <c r="P187" s="65">
        <f>Table2245789101123456789101112131415161718192021[[#This Row],[PEMBULATAN]]*O187</f>
        <v>41745</v>
      </c>
    </row>
    <row r="188" spans="1:16" ht="26.25" customHeight="1" x14ac:dyDescent="0.2">
      <c r="A188" s="14"/>
      <c r="B188" s="75"/>
      <c r="C188" s="73" t="s">
        <v>2103</v>
      </c>
      <c r="D188" s="78" t="s">
        <v>86</v>
      </c>
      <c r="E188" s="13">
        <v>44509</v>
      </c>
      <c r="F188" s="76" t="s">
        <v>554</v>
      </c>
      <c r="G188" s="13">
        <v>44510</v>
      </c>
      <c r="H188" s="77" t="s">
        <v>1768</v>
      </c>
      <c r="I188" s="16">
        <v>205</v>
      </c>
      <c r="J188" s="16">
        <v>10</v>
      </c>
      <c r="K188" s="16">
        <v>10</v>
      </c>
      <c r="L188" s="16">
        <v>6</v>
      </c>
      <c r="M188" s="81">
        <v>5.125</v>
      </c>
      <c r="N188" s="95">
        <v>6</v>
      </c>
      <c r="O188" s="64">
        <v>2530</v>
      </c>
      <c r="P188" s="65">
        <f>Table2245789101123456789101112131415161718192021[[#This Row],[PEMBULATAN]]*O188</f>
        <v>15180</v>
      </c>
    </row>
    <row r="189" spans="1:16" ht="26.25" customHeight="1" x14ac:dyDescent="0.2">
      <c r="A189" s="14"/>
      <c r="B189" s="75"/>
      <c r="C189" s="73" t="s">
        <v>2104</v>
      </c>
      <c r="D189" s="78" t="s">
        <v>86</v>
      </c>
      <c r="E189" s="13">
        <v>44509</v>
      </c>
      <c r="F189" s="76" t="s">
        <v>554</v>
      </c>
      <c r="G189" s="13">
        <v>44510</v>
      </c>
      <c r="H189" s="77" t="s">
        <v>1768</v>
      </c>
      <c r="I189" s="16">
        <v>76</v>
      </c>
      <c r="J189" s="16">
        <v>56</v>
      </c>
      <c r="K189" s="16">
        <v>27</v>
      </c>
      <c r="L189" s="16">
        <v>14</v>
      </c>
      <c r="M189" s="81">
        <v>28.728000000000002</v>
      </c>
      <c r="N189" s="95">
        <v>28.728000000000002</v>
      </c>
      <c r="O189" s="64">
        <v>2530</v>
      </c>
      <c r="P189" s="65">
        <f>Table2245789101123456789101112131415161718192021[[#This Row],[PEMBULATAN]]*O189</f>
        <v>72681.840000000011</v>
      </c>
    </row>
    <row r="190" spans="1:16" ht="26.25" customHeight="1" x14ac:dyDescent="0.2">
      <c r="A190" s="14"/>
      <c r="B190" s="75"/>
      <c r="C190" s="73" t="s">
        <v>2105</v>
      </c>
      <c r="D190" s="78" t="s">
        <v>86</v>
      </c>
      <c r="E190" s="13">
        <v>44509</v>
      </c>
      <c r="F190" s="76" t="s">
        <v>554</v>
      </c>
      <c r="G190" s="13">
        <v>44510</v>
      </c>
      <c r="H190" s="77" t="s">
        <v>1768</v>
      </c>
      <c r="I190" s="16">
        <v>80</v>
      </c>
      <c r="J190" s="16">
        <v>67</v>
      </c>
      <c r="K190" s="16">
        <v>15</v>
      </c>
      <c r="L190" s="16">
        <v>9</v>
      </c>
      <c r="M190" s="81">
        <v>20.100000000000001</v>
      </c>
      <c r="N190" s="95">
        <v>20.100000000000001</v>
      </c>
      <c r="O190" s="64">
        <v>2530</v>
      </c>
      <c r="P190" s="65">
        <f>Table2245789101123456789101112131415161718192021[[#This Row],[PEMBULATAN]]*O190</f>
        <v>50853</v>
      </c>
    </row>
    <row r="191" spans="1:16" ht="26.25" customHeight="1" x14ac:dyDescent="0.2">
      <c r="A191" s="14"/>
      <c r="B191" s="75"/>
      <c r="C191" s="73" t="s">
        <v>2106</v>
      </c>
      <c r="D191" s="78" t="s">
        <v>86</v>
      </c>
      <c r="E191" s="13">
        <v>44509</v>
      </c>
      <c r="F191" s="76" t="s">
        <v>554</v>
      </c>
      <c r="G191" s="13">
        <v>44510</v>
      </c>
      <c r="H191" s="77" t="s">
        <v>1768</v>
      </c>
      <c r="I191" s="16">
        <v>83</v>
      </c>
      <c r="J191" s="16">
        <v>73</v>
      </c>
      <c r="K191" s="16">
        <v>26</v>
      </c>
      <c r="L191" s="16">
        <v>14</v>
      </c>
      <c r="M191" s="81">
        <v>39.383499999999998</v>
      </c>
      <c r="N191" s="95">
        <v>40</v>
      </c>
      <c r="O191" s="64">
        <v>2530</v>
      </c>
      <c r="P191" s="65">
        <f>Table2245789101123456789101112131415161718192021[[#This Row],[PEMBULATAN]]*O191</f>
        <v>101200</v>
      </c>
    </row>
    <row r="192" spans="1:16" ht="26.25" customHeight="1" x14ac:dyDescent="0.2">
      <c r="A192" s="14"/>
      <c r="B192" s="75"/>
      <c r="C192" s="73" t="s">
        <v>2107</v>
      </c>
      <c r="D192" s="78" t="s">
        <v>86</v>
      </c>
      <c r="E192" s="13">
        <v>44509</v>
      </c>
      <c r="F192" s="76" t="s">
        <v>554</v>
      </c>
      <c r="G192" s="13">
        <v>44510</v>
      </c>
      <c r="H192" s="77" t="s">
        <v>1768</v>
      </c>
      <c r="I192" s="16">
        <v>95</v>
      </c>
      <c r="J192" s="16">
        <v>51</v>
      </c>
      <c r="K192" s="16">
        <v>15</v>
      </c>
      <c r="L192" s="16">
        <v>10</v>
      </c>
      <c r="M192" s="81">
        <v>18.168749999999999</v>
      </c>
      <c r="N192" s="95">
        <v>18.168749999999999</v>
      </c>
      <c r="O192" s="64">
        <v>2530</v>
      </c>
      <c r="P192" s="65">
        <f>Table2245789101123456789101112131415161718192021[[#This Row],[PEMBULATAN]]*O192</f>
        <v>45966.9375</v>
      </c>
    </row>
    <row r="193" spans="1:16" ht="26.25" customHeight="1" x14ac:dyDescent="0.2">
      <c r="A193" s="14"/>
      <c r="B193" s="75"/>
      <c r="C193" s="73" t="s">
        <v>2108</v>
      </c>
      <c r="D193" s="78" t="s">
        <v>86</v>
      </c>
      <c r="E193" s="13">
        <v>44509</v>
      </c>
      <c r="F193" s="76" t="s">
        <v>554</v>
      </c>
      <c r="G193" s="13">
        <v>44510</v>
      </c>
      <c r="H193" s="77" t="s">
        <v>1768</v>
      </c>
      <c r="I193" s="16">
        <v>64</v>
      </c>
      <c r="J193" s="16">
        <v>44</v>
      </c>
      <c r="K193" s="16">
        <v>23</v>
      </c>
      <c r="L193" s="16">
        <v>8</v>
      </c>
      <c r="M193" s="81">
        <v>16.192</v>
      </c>
      <c r="N193" s="95">
        <v>16.192</v>
      </c>
      <c r="O193" s="64">
        <v>2530</v>
      </c>
      <c r="P193" s="65">
        <f>Table2245789101123456789101112131415161718192021[[#This Row],[PEMBULATAN]]*O193</f>
        <v>40965.760000000002</v>
      </c>
    </row>
    <row r="194" spans="1:16" ht="26.25" customHeight="1" x14ac:dyDescent="0.2">
      <c r="A194" s="14"/>
      <c r="B194" s="75"/>
      <c r="C194" s="73" t="s">
        <v>2109</v>
      </c>
      <c r="D194" s="78" t="s">
        <v>86</v>
      </c>
      <c r="E194" s="13">
        <v>44509</v>
      </c>
      <c r="F194" s="76" t="s">
        <v>554</v>
      </c>
      <c r="G194" s="13">
        <v>44510</v>
      </c>
      <c r="H194" s="77" t="s">
        <v>1768</v>
      </c>
      <c r="I194" s="16">
        <v>96</v>
      </c>
      <c r="J194" s="16">
        <v>35</v>
      </c>
      <c r="K194" s="16">
        <v>35</v>
      </c>
      <c r="L194" s="16">
        <v>17</v>
      </c>
      <c r="M194" s="81">
        <v>29.4</v>
      </c>
      <c r="N194" s="95">
        <v>30</v>
      </c>
      <c r="O194" s="64">
        <v>2530</v>
      </c>
      <c r="P194" s="65">
        <f>Table2245789101123456789101112131415161718192021[[#This Row],[PEMBULATAN]]*O194</f>
        <v>75900</v>
      </c>
    </row>
    <row r="195" spans="1:16" ht="26.25" customHeight="1" x14ac:dyDescent="0.2">
      <c r="A195" s="14"/>
      <c r="B195" s="75"/>
      <c r="C195" s="73" t="s">
        <v>2110</v>
      </c>
      <c r="D195" s="78" t="s">
        <v>86</v>
      </c>
      <c r="E195" s="13">
        <v>44509</v>
      </c>
      <c r="F195" s="76" t="s">
        <v>554</v>
      </c>
      <c r="G195" s="13">
        <v>44510</v>
      </c>
      <c r="H195" s="77" t="s">
        <v>1768</v>
      </c>
      <c r="I195" s="16">
        <v>82</v>
      </c>
      <c r="J195" s="16">
        <v>65</v>
      </c>
      <c r="K195" s="16">
        <v>23</v>
      </c>
      <c r="L195" s="16">
        <v>30</v>
      </c>
      <c r="M195" s="81">
        <v>30.647500000000001</v>
      </c>
      <c r="N195" s="95">
        <v>30.647500000000001</v>
      </c>
      <c r="O195" s="64">
        <v>2530</v>
      </c>
      <c r="P195" s="65">
        <f>Table2245789101123456789101112131415161718192021[[#This Row],[PEMBULATAN]]*O195</f>
        <v>77538.175000000003</v>
      </c>
    </row>
    <row r="196" spans="1:16" ht="26.25" customHeight="1" x14ac:dyDescent="0.2">
      <c r="A196" s="14"/>
      <c r="B196" s="75"/>
      <c r="C196" s="73" t="s">
        <v>2111</v>
      </c>
      <c r="D196" s="78" t="s">
        <v>86</v>
      </c>
      <c r="E196" s="13">
        <v>44509</v>
      </c>
      <c r="F196" s="76" t="s">
        <v>554</v>
      </c>
      <c r="G196" s="13">
        <v>44510</v>
      </c>
      <c r="H196" s="77" t="s">
        <v>1768</v>
      </c>
      <c r="I196" s="16">
        <v>85</v>
      </c>
      <c r="J196" s="16">
        <v>47</v>
      </c>
      <c r="K196" s="16">
        <v>40</v>
      </c>
      <c r="L196" s="16">
        <v>11</v>
      </c>
      <c r="M196" s="81">
        <v>39.950000000000003</v>
      </c>
      <c r="N196" s="95">
        <v>39.950000000000003</v>
      </c>
      <c r="O196" s="64">
        <v>2530</v>
      </c>
      <c r="P196" s="65">
        <f>Table2245789101123456789101112131415161718192021[[#This Row],[PEMBULATAN]]*O196</f>
        <v>101073.5</v>
      </c>
    </row>
    <row r="197" spans="1:16" ht="26.25" customHeight="1" x14ac:dyDescent="0.2">
      <c r="A197" s="14"/>
      <c r="B197" s="75"/>
      <c r="C197" s="73" t="s">
        <v>2112</v>
      </c>
      <c r="D197" s="78" t="s">
        <v>86</v>
      </c>
      <c r="E197" s="13">
        <v>44509</v>
      </c>
      <c r="F197" s="76" t="s">
        <v>554</v>
      </c>
      <c r="G197" s="13">
        <v>44510</v>
      </c>
      <c r="H197" s="77" t="s">
        <v>1768</v>
      </c>
      <c r="I197" s="16">
        <v>93</v>
      </c>
      <c r="J197" s="16">
        <v>42</v>
      </c>
      <c r="K197" s="16">
        <v>22</v>
      </c>
      <c r="L197" s="16">
        <v>24</v>
      </c>
      <c r="M197" s="81">
        <v>21.483000000000001</v>
      </c>
      <c r="N197" s="95">
        <v>22</v>
      </c>
      <c r="O197" s="64">
        <v>2530</v>
      </c>
      <c r="P197" s="65">
        <f>Table2245789101123456789101112131415161718192021[[#This Row],[PEMBULATAN]]*O197</f>
        <v>55660</v>
      </c>
    </row>
    <row r="198" spans="1:16" ht="26.25" customHeight="1" x14ac:dyDescent="0.2">
      <c r="A198" s="14"/>
      <c r="B198" s="75"/>
      <c r="C198" s="73" t="s">
        <v>2113</v>
      </c>
      <c r="D198" s="78" t="s">
        <v>86</v>
      </c>
      <c r="E198" s="13">
        <v>44509</v>
      </c>
      <c r="F198" s="76" t="s">
        <v>554</v>
      </c>
      <c r="G198" s="13">
        <v>44510</v>
      </c>
      <c r="H198" s="77" t="s">
        <v>1768</v>
      </c>
      <c r="I198" s="16">
        <v>86</v>
      </c>
      <c r="J198" s="16">
        <v>60</v>
      </c>
      <c r="K198" s="16">
        <v>33</v>
      </c>
      <c r="L198" s="16">
        <v>20</v>
      </c>
      <c r="M198" s="81">
        <v>42.57</v>
      </c>
      <c r="N198" s="95">
        <v>42.57</v>
      </c>
      <c r="O198" s="64">
        <v>2530</v>
      </c>
      <c r="P198" s="65">
        <f>Table2245789101123456789101112131415161718192021[[#This Row],[PEMBULATAN]]*O198</f>
        <v>107702.1</v>
      </c>
    </row>
    <row r="199" spans="1:16" ht="26.25" customHeight="1" x14ac:dyDescent="0.2">
      <c r="A199" s="14"/>
      <c r="B199" s="75"/>
      <c r="C199" s="73" t="s">
        <v>2114</v>
      </c>
      <c r="D199" s="78" t="s">
        <v>86</v>
      </c>
      <c r="E199" s="13">
        <v>44509</v>
      </c>
      <c r="F199" s="76" t="s">
        <v>554</v>
      </c>
      <c r="G199" s="13">
        <v>44510</v>
      </c>
      <c r="H199" s="77" t="s">
        <v>1768</v>
      </c>
      <c r="I199" s="16">
        <v>120</v>
      </c>
      <c r="J199" s="16">
        <v>47</v>
      </c>
      <c r="K199" s="16">
        <v>10</v>
      </c>
      <c r="L199" s="16">
        <v>13</v>
      </c>
      <c r="M199" s="81">
        <v>14.1</v>
      </c>
      <c r="N199" s="95">
        <v>14.1</v>
      </c>
      <c r="O199" s="64">
        <v>2530</v>
      </c>
      <c r="P199" s="65">
        <f>Table2245789101123456789101112131415161718192021[[#This Row],[PEMBULATAN]]*O199</f>
        <v>35673</v>
      </c>
    </row>
    <row r="200" spans="1:16" ht="26.25" customHeight="1" x14ac:dyDescent="0.2">
      <c r="A200" s="14"/>
      <c r="B200" s="75"/>
      <c r="C200" s="73" t="s">
        <v>2115</v>
      </c>
      <c r="D200" s="78" t="s">
        <v>86</v>
      </c>
      <c r="E200" s="13">
        <v>44509</v>
      </c>
      <c r="F200" s="76" t="s">
        <v>554</v>
      </c>
      <c r="G200" s="13">
        <v>44510</v>
      </c>
      <c r="H200" s="77" t="s">
        <v>1768</v>
      </c>
      <c r="I200" s="16">
        <v>83</v>
      </c>
      <c r="J200" s="16">
        <v>54</v>
      </c>
      <c r="K200" s="16">
        <v>67</v>
      </c>
      <c r="L200" s="16">
        <v>30</v>
      </c>
      <c r="M200" s="81">
        <v>75.073499999999996</v>
      </c>
      <c r="N200" s="95">
        <v>75.073499999999996</v>
      </c>
      <c r="O200" s="64">
        <v>2530</v>
      </c>
      <c r="P200" s="65">
        <f>Table2245789101123456789101112131415161718192021[[#This Row],[PEMBULATAN]]*O200</f>
        <v>189935.95499999999</v>
      </c>
    </row>
    <row r="201" spans="1:16" ht="26.25" customHeight="1" x14ac:dyDescent="0.2">
      <c r="A201" s="14"/>
      <c r="B201" s="75"/>
      <c r="C201" s="73" t="s">
        <v>2116</v>
      </c>
      <c r="D201" s="78" t="s">
        <v>86</v>
      </c>
      <c r="E201" s="13">
        <v>44509</v>
      </c>
      <c r="F201" s="76" t="s">
        <v>554</v>
      </c>
      <c r="G201" s="13">
        <v>44510</v>
      </c>
      <c r="H201" s="77" t="s">
        <v>1768</v>
      </c>
      <c r="I201" s="16">
        <v>75</v>
      </c>
      <c r="J201" s="16">
        <v>66</v>
      </c>
      <c r="K201" s="16">
        <v>25</v>
      </c>
      <c r="L201" s="16">
        <v>6</v>
      </c>
      <c r="M201" s="81">
        <v>30.9375</v>
      </c>
      <c r="N201" s="95">
        <v>30.9375</v>
      </c>
      <c r="O201" s="64">
        <v>2530</v>
      </c>
      <c r="P201" s="65">
        <f>Table2245789101123456789101112131415161718192021[[#This Row],[PEMBULATAN]]*O201</f>
        <v>78271.875</v>
      </c>
    </row>
    <row r="202" spans="1:16" ht="26.25" customHeight="1" x14ac:dyDescent="0.2">
      <c r="A202" s="14"/>
      <c r="B202" s="75"/>
      <c r="C202" s="73" t="s">
        <v>2117</v>
      </c>
      <c r="D202" s="78" t="s">
        <v>86</v>
      </c>
      <c r="E202" s="13">
        <v>44509</v>
      </c>
      <c r="F202" s="76" t="s">
        <v>554</v>
      </c>
      <c r="G202" s="13">
        <v>44510</v>
      </c>
      <c r="H202" s="77" t="s">
        <v>1768</v>
      </c>
      <c r="I202" s="16">
        <v>92</v>
      </c>
      <c r="J202" s="16">
        <v>34</v>
      </c>
      <c r="K202" s="16">
        <v>56</v>
      </c>
      <c r="L202" s="16">
        <v>19</v>
      </c>
      <c r="M202" s="81">
        <v>43.792000000000002</v>
      </c>
      <c r="N202" s="95">
        <v>43.792000000000002</v>
      </c>
      <c r="O202" s="64">
        <v>2530</v>
      </c>
      <c r="P202" s="65">
        <f>Table2245789101123456789101112131415161718192021[[#This Row],[PEMBULATAN]]*O202</f>
        <v>110793.76000000001</v>
      </c>
    </row>
    <row r="203" spans="1:16" ht="26.25" customHeight="1" x14ac:dyDescent="0.2">
      <c r="A203" s="14"/>
      <c r="B203" s="75"/>
      <c r="C203" s="73" t="s">
        <v>2118</v>
      </c>
      <c r="D203" s="78" t="s">
        <v>86</v>
      </c>
      <c r="E203" s="13">
        <v>44509</v>
      </c>
      <c r="F203" s="76" t="s">
        <v>554</v>
      </c>
      <c r="G203" s="13">
        <v>44510</v>
      </c>
      <c r="H203" s="77" t="s">
        <v>1768</v>
      </c>
      <c r="I203" s="16">
        <v>68</v>
      </c>
      <c r="J203" s="16">
        <v>60</v>
      </c>
      <c r="K203" s="16">
        <v>35</v>
      </c>
      <c r="L203" s="16">
        <v>6</v>
      </c>
      <c r="M203" s="81">
        <v>35.700000000000003</v>
      </c>
      <c r="N203" s="95">
        <v>35.700000000000003</v>
      </c>
      <c r="O203" s="64">
        <v>2530</v>
      </c>
      <c r="P203" s="65">
        <f>Table2245789101123456789101112131415161718192021[[#This Row],[PEMBULATAN]]*O203</f>
        <v>90321</v>
      </c>
    </row>
    <row r="204" spans="1:16" ht="26.25" customHeight="1" x14ac:dyDescent="0.2">
      <c r="A204" s="14"/>
      <c r="B204" s="75"/>
      <c r="C204" s="73" t="s">
        <v>2119</v>
      </c>
      <c r="D204" s="78" t="s">
        <v>86</v>
      </c>
      <c r="E204" s="13">
        <v>44509</v>
      </c>
      <c r="F204" s="76" t="s">
        <v>554</v>
      </c>
      <c r="G204" s="13">
        <v>44510</v>
      </c>
      <c r="H204" s="77" t="s">
        <v>1768</v>
      </c>
      <c r="I204" s="16">
        <v>96</v>
      </c>
      <c r="J204" s="16">
        <v>30</v>
      </c>
      <c r="K204" s="16">
        <v>6</v>
      </c>
      <c r="L204" s="16">
        <v>3</v>
      </c>
      <c r="M204" s="81">
        <v>4.32</v>
      </c>
      <c r="N204" s="95">
        <v>5</v>
      </c>
      <c r="O204" s="64">
        <v>2530</v>
      </c>
      <c r="P204" s="65">
        <f>Table2245789101123456789101112131415161718192021[[#This Row],[PEMBULATAN]]*O204</f>
        <v>12650</v>
      </c>
    </row>
    <row r="205" spans="1:16" ht="26.25" customHeight="1" x14ac:dyDescent="0.2">
      <c r="A205" s="14"/>
      <c r="B205" s="75"/>
      <c r="C205" s="73" t="s">
        <v>2120</v>
      </c>
      <c r="D205" s="78" t="s">
        <v>86</v>
      </c>
      <c r="E205" s="13">
        <v>44509</v>
      </c>
      <c r="F205" s="76" t="s">
        <v>554</v>
      </c>
      <c r="G205" s="13">
        <v>44510</v>
      </c>
      <c r="H205" s="77" t="s">
        <v>1768</v>
      </c>
      <c r="I205" s="16">
        <v>58</v>
      </c>
      <c r="J205" s="16">
        <v>60</v>
      </c>
      <c r="K205" s="16">
        <v>30</v>
      </c>
      <c r="L205" s="16">
        <v>37</v>
      </c>
      <c r="M205" s="81">
        <v>26.1</v>
      </c>
      <c r="N205" s="95">
        <v>37</v>
      </c>
      <c r="O205" s="64">
        <v>2530</v>
      </c>
      <c r="P205" s="65">
        <f>Table2245789101123456789101112131415161718192021[[#This Row],[PEMBULATAN]]*O205</f>
        <v>93610</v>
      </c>
    </row>
    <row r="206" spans="1:16" ht="26.25" customHeight="1" x14ac:dyDescent="0.2">
      <c r="A206" s="14"/>
      <c r="B206" s="75"/>
      <c r="C206" s="73" t="s">
        <v>2121</v>
      </c>
      <c r="D206" s="78" t="s">
        <v>86</v>
      </c>
      <c r="E206" s="13">
        <v>44509</v>
      </c>
      <c r="F206" s="76" t="s">
        <v>554</v>
      </c>
      <c r="G206" s="13">
        <v>44510</v>
      </c>
      <c r="H206" s="77" t="s">
        <v>1768</v>
      </c>
      <c r="I206" s="16">
        <v>95</v>
      </c>
      <c r="J206" s="16">
        <v>25</v>
      </c>
      <c r="K206" s="16">
        <v>16</v>
      </c>
      <c r="L206" s="16">
        <v>1</v>
      </c>
      <c r="M206" s="81">
        <v>9.5</v>
      </c>
      <c r="N206" s="95">
        <v>9.5</v>
      </c>
      <c r="O206" s="64">
        <v>2530</v>
      </c>
      <c r="P206" s="65">
        <f>Table2245789101123456789101112131415161718192021[[#This Row],[PEMBULATAN]]*O206</f>
        <v>24035</v>
      </c>
    </row>
    <row r="207" spans="1:16" ht="26.25" customHeight="1" x14ac:dyDescent="0.2">
      <c r="A207" s="14"/>
      <c r="B207" s="75"/>
      <c r="C207" s="73" t="s">
        <v>2122</v>
      </c>
      <c r="D207" s="78" t="s">
        <v>86</v>
      </c>
      <c r="E207" s="13">
        <v>44509</v>
      </c>
      <c r="F207" s="76" t="s">
        <v>554</v>
      </c>
      <c r="G207" s="13">
        <v>44510</v>
      </c>
      <c r="H207" s="77" t="s">
        <v>1768</v>
      </c>
      <c r="I207" s="16">
        <v>62</v>
      </c>
      <c r="J207" s="16">
        <v>48</v>
      </c>
      <c r="K207" s="16">
        <v>80</v>
      </c>
      <c r="L207" s="16">
        <v>11</v>
      </c>
      <c r="M207" s="81">
        <v>59.52</v>
      </c>
      <c r="N207" s="95">
        <v>59.52</v>
      </c>
      <c r="O207" s="64">
        <v>2530</v>
      </c>
      <c r="P207" s="65">
        <f>Table2245789101123456789101112131415161718192021[[#This Row],[PEMBULATAN]]*O207</f>
        <v>150585.60000000001</v>
      </c>
    </row>
    <row r="208" spans="1:16" ht="26.25" customHeight="1" x14ac:dyDescent="0.2">
      <c r="A208" s="14"/>
      <c r="B208" s="75" t="s">
        <v>2123</v>
      </c>
      <c r="C208" s="73" t="s">
        <v>2124</v>
      </c>
      <c r="D208" s="78" t="s">
        <v>86</v>
      </c>
      <c r="E208" s="13">
        <v>44509</v>
      </c>
      <c r="F208" s="76" t="s">
        <v>554</v>
      </c>
      <c r="G208" s="13">
        <v>44510</v>
      </c>
      <c r="H208" s="77" t="s">
        <v>1768</v>
      </c>
      <c r="I208" s="16">
        <v>81</v>
      </c>
      <c r="J208" s="16">
        <v>36</v>
      </c>
      <c r="K208" s="16">
        <v>16</v>
      </c>
      <c r="L208" s="16">
        <v>5</v>
      </c>
      <c r="M208" s="81">
        <v>11.664</v>
      </c>
      <c r="N208" s="95">
        <v>11.664</v>
      </c>
      <c r="O208" s="64">
        <v>2530</v>
      </c>
      <c r="P208" s="65">
        <f>Table2245789101123456789101112131415161718192021[[#This Row],[PEMBULATAN]]*O208</f>
        <v>29509.919999999998</v>
      </c>
    </row>
    <row r="209" spans="1:16" ht="26.25" customHeight="1" x14ac:dyDescent="0.2">
      <c r="A209" s="14"/>
      <c r="B209" s="75" t="s">
        <v>2125</v>
      </c>
      <c r="C209" s="73" t="s">
        <v>2126</v>
      </c>
      <c r="D209" s="78" t="s">
        <v>86</v>
      </c>
      <c r="E209" s="13">
        <v>44509</v>
      </c>
      <c r="F209" s="76" t="s">
        <v>554</v>
      </c>
      <c r="G209" s="13">
        <v>44510</v>
      </c>
      <c r="H209" s="77" t="s">
        <v>1768</v>
      </c>
      <c r="I209" s="16">
        <v>37</v>
      </c>
      <c r="J209" s="16">
        <v>34</v>
      </c>
      <c r="K209" s="16">
        <v>34</v>
      </c>
      <c r="L209" s="16">
        <v>15</v>
      </c>
      <c r="M209" s="81">
        <v>10.693</v>
      </c>
      <c r="N209" s="95">
        <v>15</v>
      </c>
      <c r="O209" s="64">
        <v>2530</v>
      </c>
      <c r="P209" s="65">
        <f>Table2245789101123456789101112131415161718192021[[#This Row],[PEMBULATAN]]*O209</f>
        <v>37950</v>
      </c>
    </row>
    <row r="210" spans="1:16" ht="26.25" customHeight="1" x14ac:dyDescent="0.2">
      <c r="A210" s="14"/>
      <c r="B210" s="75"/>
      <c r="C210" s="73" t="s">
        <v>2127</v>
      </c>
      <c r="D210" s="78" t="s">
        <v>86</v>
      </c>
      <c r="E210" s="13">
        <v>44509</v>
      </c>
      <c r="F210" s="76" t="s">
        <v>554</v>
      </c>
      <c r="G210" s="13">
        <v>44510</v>
      </c>
      <c r="H210" s="77" t="s">
        <v>1768</v>
      </c>
      <c r="I210" s="16">
        <v>78</v>
      </c>
      <c r="J210" s="16">
        <v>57</v>
      </c>
      <c r="K210" s="16">
        <v>33</v>
      </c>
      <c r="L210" s="16">
        <v>21</v>
      </c>
      <c r="M210" s="81">
        <v>36.679499999999997</v>
      </c>
      <c r="N210" s="95">
        <v>36.679499999999997</v>
      </c>
      <c r="O210" s="64">
        <v>2530</v>
      </c>
      <c r="P210" s="65">
        <f>Table2245789101123456789101112131415161718192021[[#This Row],[PEMBULATAN]]*O210</f>
        <v>92799.134999999995</v>
      </c>
    </row>
    <row r="211" spans="1:16" ht="26.25" customHeight="1" x14ac:dyDescent="0.2">
      <c r="A211" s="14"/>
      <c r="B211" s="75"/>
      <c r="C211" s="73" t="s">
        <v>2128</v>
      </c>
      <c r="D211" s="78" t="s">
        <v>86</v>
      </c>
      <c r="E211" s="13">
        <v>44509</v>
      </c>
      <c r="F211" s="76" t="s">
        <v>554</v>
      </c>
      <c r="G211" s="13">
        <v>44510</v>
      </c>
      <c r="H211" s="77" t="s">
        <v>1768</v>
      </c>
      <c r="I211" s="16">
        <v>64</v>
      </c>
      <c r="J211" s="16">
        <v>48</v>
      </c>
      <c r="K211" s="16">
        <v>22</v>
      </c>
      <c r="L211" s="16">
        <v>13</v>
      </c>
      <c r="M211" s="81">
        <v>16.896000000000001</v>
      </c>
      <c r="N211" s="95">
        <v>16.896000000000001</v>
      </c>
      <c r="O211" s="64">
        <v>2530</v>
      </c>
      <c r="P211" s="65">
        <f>Table2245789101123456789101112131415161718192021[[#This Row],[PEMBULATAN]]*O211</f>
        <v>42746.880000000005</v>
      </c>
    </row>
    <row r="212" spans="1:16" ht="26.25" customHeight="1" x14ac:dyDescent="0.2">
      <c r="A212" s="14"/>
      <c r="B212" s="75"/>
      <c r="C212" s="73" t="s">
        <v>2129</v>
      </c>
      <c r="D212" s="78" t="s">
        <v>86</v>
      </c>
      <c r="E212" s="13">
        <v>44509</v>
      </c>
      <c r="F212" s="76" t="s">
        <v>554</v>
      </c>
      <c r="G212" s="13">
        <v>44510</v>
      </c>
      <c r="H212" s="77" t="s">
        <v>1768</v>
      </c>
      <c r="I212" s="16">
        <v>74</v>
      </c>
      <c r="J212" s="16">
        <v>50</v>
      </c>
      <c r="K212" s="16">
        <v>19</v>
      </c>
      <c r="L212" s="16">
        <v>7</v>
      </c>
      <c r="M212" s="81">
        <v>17.574999999999999</v>
      </c>
      <c r="N212" s="95">
        <v>17.574999999999999</v>
      </c>
      <c r="O212" s="64">
        <v>2530</v>
      </c>
      <c r="P212" s="65">
        <f>Table2245789101123456789101112131415161718192021[[#This Row],[PEMBULATAN]]*O212</f>
        <v>44464.75</v>
      </c>
    </row>
    <row r="213" spans="1:16" ht="26.25" customHeight="1" x14ac:dyDescent="0.2">
      <c r="A213" s="14"/>
      <c r="B213" s="75"/>
      <c r="C213" s="73" t="s">
        <v>2130</v>
      </c>
      <c r="D213" s="78" t="s">
        <v>86</v>
      </c>
      <c r="E213" s="13">
        <v>44509</v>
      </c>
      <c r="F213" s="76" t="s">
        <v>554</v>
      </c>
      <c r="G213" s="13">
        <v>44510</v>
      </c>
      <c r="H213" s="77" t="s">
        <v>1768</v>
      </c>
      <c r="I213" s="16">
        <v>22</v>
      </c>
      <c r="J213" s="16">
        <v>8</v>
      </c>
      <c r="K213" s="16">
        <v>22</v>
      </c>
      <c r="L213" s="16">
        <v>1</v>
      </c>
      <c r="M213" s="81">
        <v>0.96799999999999997</v>
      </c>
      <c r="N213" s="72">
        <v>1</v>
      </c>
      <c r="O213" s="64">
        <v>2530</v>
      </c>
      <c r="P213" s="65">
        <f>Table2245789101123456789101112131415161718192021[[#This Row],[PEMBULATAN]]*O213</f>
        <v>2530</v>
      </c>
    </row>
    <row r="214" spans="1:16" ht="26.25" customHeight="1" x14ac:dyDescent="0.2">
      <c r="A214" s="14"/>
      <c r="B214" s="75"/>
      <c r="C214" s="73" t="s">
        <v>2131</v>
      </c>
      <c r="D214" s="78" t="s">
        <v>86</v>
      </c>
      <c r="E214" s="13">
        <v>44509</v>
      </c>
      <c r="F214" s="76" t="s">
        <v>554</v>
      </c>
      <c r="G214" s="13">
        <v>44510</v>
      </c>
      <c r="H214" s="77" t="s">
        <v>1768</v>
      </c>
      <c r="I214" s="16">
        <v>46</v>
      </c>
      <c r="J214" s="16">
        <v>20</v>
      </c>
      <c r="K214" s="16">
        <v>15</v>
      </c>
      <c r="L214" s="16">
        <v>5</v>
      </c>
      <c r="M214" s="81">
        <v>3.45</v>
      </c>
      <c r="N214" s="72">
        <v>5</v>
      </c>
      <c r="O214" s="64">
        <v>2530</v>
      </c>
      <c r="P214" s="65">
        <f>Table2245789101123456789101112131415161718192021[[#This Row],[PEMBULATAN]]*O214</f>
        <v>12650</v>
      </c>
    </row>
    <row r="215" spans="1:16" ht="26.25" customHeight="1" x14ac:dyDescent="0.2">
      <c r="A215" s="14"/>
      <c r="B215" s="75"/>
      <c r="C215" s="73" t="s">
        <v>2132</v>
      </c>
      <c r="D215" s="78" t="s">
        <v>86</v>
      </c>
      <c r="E215" s="13">
        <v>44509</v>
      </c>
      <c r="F215" s="76" t="s">
        <v>554</v>
      </c>
      <c r="G215" s="13">
        <v>44510</v>
      </c>
      <c r="H215" s="77" t="s">
        <v>1768</v>
      </c>
      <c r="I215" s="16">
        <v>36</v>
      </c>
      <c r="J215" s="16">
        <v>28</v>
      </c>
      <c r="K215" s="16">
        <v>20</v>
      </c>
      <c r="L215" s="16">
        <v>10</v>
      </c>
      <c r="M215" s="81">
        <v>5.04</v>
      </c>
      <c r="N215" s="72">
        <v>10</v>
      </c>
      <c r="O215" s="64">
        <v>2530</v>
      </c>
      <c r="P215" s="65">
        <f>Table2245789101123456789101112131415161718192021[[#This Row],[PEMBULATAN]]*O215</f>
        <v>25300</v>
      </c>
    </row>
    <row r="216" spans="1:16" ht="26.25" customHeight="1" x14ac:dyDescent="0.2">
      <c r="A216" s="14"/>
      <c r="B216" s="75" t="s">
        <v>2133</v>
      </c>
      <c r="C216" s="73" t="s">
        <v>2134</v>
      </c>
      <c r="D216" s="78" t="s">
        <v>86</v>
      </c>
      <c r="E216" s="13">
        <v>44509</v>
      </c>
      <c r="F216" s="76" t="s">
        <v>554</v>
      </c>
      <c r="G216" s="13">
        <v>44510</v>
      </c>
      <c r="H216" s="77" t="s">
        <v>1768</v>
      </c>
      <c r="I216" s="16">
        <v>77</v>
      </c>
      <c r="J216" s="16">
        <v>55</v>
      </c>
      <c r="K216" s="16">
        <v>9</v>
      </c>
      <c r="L216" s="16">
        <v>10</v>
      </c>
      <c r="M216" s="81">
        <v>9.5287500000000005</v>
      </c>
      <c r="N216" s="72">
        <v>10</v>
      </c>
      <c r="O216" s="64">
        <v>2530</v>
      </c>
      <c r="P216" s="65">
        <f>Table2245789101123456789101112131415161718192021[[#This Row],[PEMBULATAN]]*O216</f>
        <v>25300</v>
      </c>
    </row>
    <row r="217" spans="1:16" ht="26.25" customHeight="1" x14ac:dyDescent="0.2">
      <c r="A217" s="14"/>
      <c r="B217" s="75"/>
      <c r="C217" s="73" t="s">
        <v>2135</v>
      </c>
      <c r="D217" s="78" t="s">
        <v>86</v>
      </c>
      <c r="E217" s="13">
        <v>44509</v>
      </c>
      <c r="F217" s="76" t="s">
        <v>554</v>
      </c>
      <c r="G217" s="13">
        <v>44510</v>
      </c>
      <c r="H217" s="77" t="s">
        <v>1768</v>
      </c>
      <c r="I217" s="16">
        <v>45</v>
      </c>
      <c r="J217" s="16">
        <v>25</v>
      </c>
      <c r="K217" s="16">
        <v>14</v>
      </c>
      <c r="L217" s="16">
        <v>6</v>
      </c>
      <c r="M217" s="81">
        <v>3.9375</v>
      </c>
      <c r="N217" s="72">
        <v>6</v>
      </c>
      <c r="O217" s="64">
        <v>2530</v>
      </c>
      <c r="P217" s="65">
        <f>Table2245789101123456789101112131415161718192021[[#This Row],[PEMBULATAN]]*O217</f>
        <v>15180</v>
      </c>
    </row>
    <row r="218" spans="1:16" ht="26.25" customHeight="1" x14ac:dyDescent="0.2">
      <c r="A218" s="14"/>
      <c r="B218" s="75" t="s">
        <v>2136</v>
      </c>
      <c r="C218" s="73" t="s">
        <v>2137</v>
      </c>
      <c r="D218" s="78" t="s">
        <v>86</v>
      </c>
      <c r="E218" s="13">
        <v>44509</v>
      </c>
      <c r="F218" s="76" t="s">
        <v>554</v>
      </c>
      <c r="G218" s="13">
        <v>44510</v>
      </c>
      <c r="H218" s="77" t="s">
        <v>1768</v>
      </c>
      <c r="I218" s="16">
        <v>54</v>
      </c>
      <c r="J218" s="16">
        <v>28</v>
      </c>
      <c r="K218" s="16">
        <v>10</v>
      </c>
      <c r="L218" s="16">
        <v>10</v>
      </c>
      <c r="M218" s="81">
        <v>3.78</v>
      </c>
      <c r="N218" s="72">
        <v>10</v>
      </c>
      <c r="O218" s="64">
        <v>2530</v>
      </c>
      <c r="P218" s="65">
        <f>Table2245789101123456789101112131415161718192021[[#This Row],[PEMBULATAN]]*O218</f>
        <v>25300</v>
      </c>
    </row>
    <row r="219" spans="1:16" ht="22.5" customHeight="1" x14ac:dyDescent="0.2">
      <c r="A219" s="143" t="s">
        <v>30</v>
      </c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5"/>
      <c r="M219" s="79">
        <f>SUBTOTAL(109,Table2245789101123456789101112131415161718192021[KG VOLUME])</f>
        <v>4813.8605000000007</v>
      </c>
      <c r="N219" s="68">
        <f>SUM(N3:N218)</f>
        <v>4955.464750000001</v>
      </c>
      <c r="O219" s="146">
        <f>SUM(P3:P218)</f>
        <v>12537325.817500005</v>
      </c>
      <c r="P219" s="147"/>
    </row>
    <row r="220" spans="1:16" ht="18" customHeight="1" x14ac:dyDescent="0.2">
      <c r="A220" s="85"/>
      <c r="B220" s="56" t="s">
        <v>42</v>
      </c>
      <c r="C220" s="55"/>
      <c r="D220" s="57" t="s">
        <v>43</v>
      </c>
      <c r="E220" s="85"/>
      <c r="F220" s="85"/>
      <c r="G220" s="85"/>
      <c r="H220" s="85"/>
      <c r="I220" s="85"/>
      <c r="J220" s="85"/>
      <c r="K220" s="85"/>
      <c r="L220" s="85"/>
      <c r="M220" s="86"/>
      <c r="N220" s="87" t="s">
        <v>51</v>
      </c>
      <c r="O220" s="88"/>
      <c r="P220" s="88">
        <f>O219*10%</f>
        <v>1253732.5817500006</v>
      </c>
    </row>
    <row r="221" spans="1:16" ht="18" customHeight="1" thickBot="1" x14ac:dyDescent="0.25">
      <c r="A221" s="85"/>
      <c r="B221" s="56"/>
      <c r="C221" s="55"/>
      <c r="D221" s="57"/>
      <c r="E221" s="85"/>
      <c r="F221" s="85"/>
      <c r="G221" s="85"/>
      <c r="H221" s="85"/>
      <c r="I221" s="85"/>
      <c r="J221" s="85"/>
      <c r="K221" s="85"/>
      <c r="L221" s="85"/>
      <c r="M221" s="86"/>
      <c r="N221" s="89" t="s">
        <v>52</v>
      </c>
      <c r="O221" s="90"/>
      <c r="P221" s="90">
        <f>O219-P220</f>
        <v>11283593.235750005</v>
      </c>
    </row>
    <row r="222" spans="1:16" ht="18" customHeight="1" x14ac:dyDescent="0.2">
      <c r="A222" s="11"/>
      <c r="H222" s="63"/>
      <c r="N222" s="62" t="s">
        <v>31</v>
      </c>
      <c r="P222" s="69">
        <f>P221*1%</f>
        <v>112835.93235750005</v>
      </c>
    </row>
    <row r="223" spans="1:16" ht="18" customHeight="1" thickBot="1" x14ac:dyDescent="0.25">
      <c r="A223" s="11"/>
      <c r="H223" s="63"/>
      <c r="N223" s="62" t="s">
        <v>53</v>
      </c>
      <c r="P223" s="71">
        <f>P221*2%</f>
        <v>225671.86471500009</v>
      </c>
    </row>
    <row r="224" spans="1:16" ht="18" customHeight="1" x14ac:dyDescent="0.2">
      <c r="A224" s="11"/>
      <c r="H224" s="63"/>
      <c r="N224" s="66" t="s">
        <v>32</v>
      </c>
      <c r="O224" s="67"/>
      <c r="P224" s="70">
        <f>P221+P222-P223</f>
        <v>11170757.303392503</v>
      </c>
    </row>
    <row r="226" spans="1:16" x14ac:dyDescent="0.2">
      <c r="A226" s="11"/>
      <c r="H226" s="63"/>
      <c r="P226" s="71"/>
    </row>
    <row r="227" spans="1:16" x14ac:dyDescent="0.2">
      <c r="A227" s="11"/>
      <c r="H227" s="63"/>
      <c r="O227" s="58"/>
      <c r="P227" s="71"/>
    </row>
    <row r="228" spans="1:16" s="3" customFormat="1" x14ac:dyDescent="0.25">
      <c r="A228" s="11"/>
      <c r="B228" s="2"/>
      <c r="C228" s="2"/>
      <c r="E228" s="12"/>
      <c r="H228" s="63"/>
      <c r="N228" s="15"/>
      <c r="O228" s="15"/>
      <c r="P228" s="15"/>
    </row>
    <row r="229" spans="1:16" s="3" customFormat="1" x14ac:dyDescent="0.25">
      <c r="A229" s="11"/>
      <c r="B229" s="2"/>
      <c r="C229" s="2"/>
      <c r="E229" s="12"/>
      <c r="H229" s="63"/>
      <c r="N229" s="15"/>
      <c r="O229" s="15"/>
      <c r="P229" s="15"/>
    </row>
    <row r="230" spans="1:16" s="3" customFormat="1" x14ac:dyDescent="0.25">
      <c r="A230" s="11"/>
      <c r="B230" s="2"/>
      <c r="C230" s="2"/>
      <c r="E230" s="12"/>
      <c r="H230" s="63"/>
      <c r="N230" s="15"/>
      <c r="O230" s="15"/>
      <c r="P230" s="15"/>
    </row>
    <row r="231" spans="1:16" s="3" customFormat="1" x14ac:dyDescent="0.25">
      <c r="A231" s="11"/>
      <c r="B231" s="2"/>
      <c r="C231" s="2"/>
      <c r="E231" s="12"/>
      <c r="H231" s="63"/>
      <c r="N231" s="15"/>
      <c r="O231" s="15"/>
      <c r="P231" s="15"/>
    </row>
    <row r="232" spans="1:16" s="3" customFormat="1" x14ac:dyDescent="0.25">
      <c r="A232" s="11"/>
      <c r="B232" s="2"/>
      <c r="C232" s="2"/>
      <c r="E232" s="12"/>
      <c r="H232" s="63"/>
      <c r="N232" s="15"/>
      <c r="O232" s="15"/>
      <c r="P232" s="15"/>
    </row>
    <row r="233" spans="1:16" s="3" customFormat="1" x14ac:dyDescent="0.25">
      <c r="A233" s="11"/>
      <c r="B233" s="2"/>
      <c r="C233" s="2"/>
      <c r="E233" s="12"/>
      <c r="H233" s="63"/>
      <c r="N233" s="15"/>
      <c r="O233" s="15"/>
      <c r="P233" s="15"/>
    </row>
    <row r="234" spans="1:16" s="3" customFormat="1" x14ac:dyDescent="0.25">
      <c r="A234" s="11"/>
      <c r="B234" s="2"/>
      <c r="C234" s="2"/>
      <c r="E234" s="12"/>
      <c r="H234" s="63"/>
      <c r="N234" s="15"/>
      <c r="O234" s="15"/>
      <c r="P234" s="15"/>
    </row>
    <row r="235" spans="1:16" s="3" customFormat="1" x14ac:dyDescent="0.25">
      <c r="A235" s="11"/>
      <c r="B235" s="2"/>
      <c r="C235" s="2"/>
      <c r="E235" s="12"/>
      <c r="H235" s="63"/>
      <c r="N235" s="15"/>
      <c r="O235" s="15"/>
      <c r="P235" s="15"/>
    </row>
    <row r="236" spans="1:16" s="3" customFormat="1" x14ac:dyDescent="0.25">
      <c r="A236" s="11"/>
      <c r="B236" s="2"/>
      <c r="C236" s="2"/>
      <c r="E236" s="12"/>
      <c r="H236" s="63"/>
      <c r="N236" s="15"/>
      <c r="O236" s="15"/>
      <c r="P236" s="15"/>
    </row>
    <row r="237" spans="1:16" s="3" customFormat="1" x14ac:dyDescent="0.25">
      <c r="A237" s="11"/>
      <c r="B237" s="2"/>
      <c r="C237" s="2"/>
      <c r="E237" s="12"/>
      <c r="H237" s="63"/>
      <c r="N237" s="15"/>
      <c r="O237" s="15"/>
      <c r="P237" s="15"/>
    </row>
    <row r="238" spans="1:16" s="3" customFormat="1" x14ac:dyDescent="0.25">
      <c r="A238" s="11"/>
      <c r="B238" s="2"/>
      <c r="C238" s="2"/>
      <c r="E238" s="12"/>
      <c r="H238" s="63"/>
      <c r="N238" s="15"/>
      <c r="O238" s="15"/>
      <c r="P238" s="15"/>
    </row>
    <row r="239" spans="1:16" s="3" customFormat="1" x14ac:dyDescent="0.25">
      <c r="A239" s="11"/>
      <c r="B239" s="2"/>
      <c r="C239" s="2"/>
      <c r="E239" s="12"/>
      <c r="H239" s="63"/>
      <c r="N239" s="15"/>
      <c r="O239" s="15"/>
      <c r="P239" s="15"/>
    </row>
  </sheetData>
  <mergeCells count="2">
    <mergeCell ref="A219:L219"/>
    <mergeCell ref="O219:P219"/>
  </mergeCells>
  <conditionalFormatting sqref="B3:B218">
    <cfRule type="duplicateValues" dxfId="246" priority="4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8"/>
  <sheetViews>
    <sheetView zoomScale="110" zoomScaleNormal="110" workbookViewId="0">
      <pane xSplit="3" ySplit="2" topLeftCell="D77" activePane="bottomRight" state="frozen"/>
      <selection pane="topRight" activeCell="B1" sqref="B1"/>
      <selection pane="bottomLeft" activeCell="A3" sqref="A3"/>
      <selection pane="bottomRight" activeCell="A3" sqref="A3:XFD7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3.25" customHeight="1" x14ac:dyDescent="0.2">
      <c r="A3" s="82">
        <v>404021</v>
      </c>
      <c r="B3" s="74" t="s">
        <v>2138</v>
      </c>
      <c r="C3" s="9" t="s">
        <v>2139</v>
      </c>
      <c r="D3" s="76" t="s">
        <v>86</v>
      </c>
      <c r="E3" s="13">
        <v>44510</v>
      </c>
      <c r="F3" s="76" t="s">
        <v>554</v>
      </c>
      <c r="G3" s="13">
        <v>44510</v>
      </c>
      <c r="H3" s="10" t="s">
        <v>1768</v>
      </c>
      <c r="I3" s="1">
        <v>64</v>
      </c>
      <c r="J3" s="1">
        <v>50</v>
      </c>
      <c r="K3" s="1">
        <v>18</v>
      </c>
      <c r="L3" s="1">
        <v>4</v>
      </c>
      <c r="M3" s="80">
        <v>14.4</v>
      </c>
      <c r="N3" s="8">
        <v>15</v>
      </c>
      <c r="O3" s="64">
        <v>2530</v>
      </c>
      <c r="P3" s="65">
        <f>Table224578910112345678910111213141516171819202122[[#This Row],[PEMBULATAN]]*O3</f>
        <v>37950</v>
      </c>
    </row>
    <row r="4" spans="1:16" ht="23.25" customHeight="1" x14ac:dyDescent="0.2">
      <c r="A4" s="14"/>
      <c r="B4" s="75"/>
      <c r="C4" s="73" t="s">
        <v>2140</v>
      </c>
      <c r="D4" s="78" t="s">
        <v>86</v>
      </c>
      <c r="E4" s="13">
        <v>44510</v>
      </c>
      <c r="F4" s="76" t="s">
        <v>554</v>
      </c>
      <c r="G4" s="13">
        <v>44510</v>
      </c>
      <c r="H4" s="77" t="s">
        <v>1768</v>
      </c>
      <c r="I4" s="16">
        <v>82</v>
      </c>
      <c r="J4" s="16">
        <v>61</v>
      </c>
      <c r="K4" s="16">
        <v>42</v>
      </c>
      <c r="L4" s="16">
        <v>14</v>
      </c>
      <c r="M4" s="81">
        <v>52.521000000000001</v>
      </c>
      <c r="N4" s="95">
        <v>52.521000000000001</v>
      </c>
      <c r="O4" s="64">
        <v>2530</v>
      </c>
      <c r="P4" s="65">
        <f>Table224578910112345678910111213141516171819202122[[#This Row],[PEMBULATAN]]*O4</f>
        <v>132878.13</v>
      </c>
    </row>
    <row r="5" spans="1:16" ht="23.25" customHeight="1" x14ac:dyDescent="0.2">
      <c r="A5" s="14"/>
      <c r="B5" s="75"/>
      <c r="C5" s="73" t="s">
        <v>2141</v>
      </c>
      <c r="D5" s="78" t="s">
        <v>86</v>
      </c>
      <c r="E5" s="13">
        <v>44510</v>
      </c>
      <c r="F5" s="76" t="s">
        <v>554</v>
      </c>
      <c r="G5" s="13">
        <v>44510</v>
      </c>
      <c r="H5" s="77" t="s">
        <v>1768</v>
      </c>
      <c r="I5" s="16">
        <v>80</v>
      </c>
      <c r="J5" s="16">
        <v>10</v>
      </c>
      <c r="K5" s="16">
        <v>6</v>
      </c>
      <c r="L5" s="16">
        <v>1</v>
      </c>
      <c r="M5" s="81">
        <v>1.2</v>
      </c>
      <c r="N5" s="95">
        <v>1.2</v>
      </c>
      <c r="O5" s="64">
        <v>2530</v>
      </c>
      <c r="P5" s="65">
        <f>Table224578910112345678910111213141516171819202122[[#This Row],[PEMBULATAN]]*O5</f>
        <v>3036</v>
      </c>
    </row>
    <row r="6" spans="1:16" ht="23.25" customHeight="1" x14ac:dyDescent="0.2">
      <c r="A6" s="14"/>
      <c r="B6" s="75"/>
      <c r="C6" s="73" t="s">
        <v>2142</v>
      </c>
      <c r="D6" s="78" t="s">
        <v>86</v>
      </c>
      <c r="E6" s="13">
        <v>44510</v>
      </c>
      <c r="F6" s="76" t="s">
        <v>554</v>
      </c>
      <c r="G6" s="13">
        <v>44510</v>
      </c>
      <c r="H6" s="77" t="s">
        <v>1768</v>
      </c>
      <c r="I6" s="16">
        <v>51</v>
      </c>
      <c r="J6" s="16">
        <v>30</v>
      </c>
      <c r="K6" s="16">
        <v>3</v>
      </c>
      <c r="L6" s="16">
        <v>1</v>
      </c>
      <c r="M6" s="81">
        <v>1.1475</v>
      </c>
      <c r="N6" s="95">
        <v>1.1475</v>
      </c>
      <c r="O6" s="64">
        <v>2530</v>
      </c>
      <c r="P6" s="65">
        <f>Table224578910112345678910111213141516171819202122[[#This Row],[PEMBULATAN]]*O6</f>
        <v>2903.1749999999997</v>
      </c>
    </row>
    <row r="7" spans="1:16" ht="23.25" customHeight="1" x14ac:dyDescent="0.2">
      <c r="A7" s="14"/>
      <c r="B7" s="75"/>
      <c r="C7" s="73" t="s">
        <v>2143</v>
      </c>
      <c r="D7" s="78" t="s">
        <v>86</v>
      </c>
      <c r="E7" s="13">
        <v>44510</v>
      </c>
      <c r="F7" s="76" t="s">
        <v>554</v>
      </c>
      <c r="G7" s="13">
        <v>44510</v>
      </c>
      <c r="H7" s="77" t="s">
        <v>1768</v>
      </c>
      <c r="I7" s="16">
        <v>47</v>
      </c>
      <c r="J7" s="16">
        <v>37</v>
      </c>
      <c r="K7" s="16">
        <v>22</v>
      </c>
      <c r="L7" s="16">
        <v>6</v>
      </c>
      <c r="M7" s="81">
        <v>9.5645000000000007</v>
      </c>
      <c r="N7" s="95">
        <v>9.5645000000000007</v>
      </c>
      <c r="O7" s="64">
        <v>2530</v>
      </c>
      <c r="P7" s="65">
        <f>Table224578910112345678910111213141516171819202122[[#This Row],[PEMBULATAN]]*O7</f>
        <v>24198.185000000001</v>
      </c>
    </row>
    <row r="8" spans="1:16" ht="23.25" customHeight="1" x14ac:dyDescent="0.2">
      <c r="A8" s="14"/>
      <c r="B8" s="75"/>
      <c r="C8" s="73" t="s">
        <v>2144</v>
      </c>
      <c r="D8" s="78" t="s">
        <v>86</v>
      </c>
      <c r="E8" s="13">
        <v>44510</v>
      </c>
      <c r="F8" s="76" t="s">
        <v>554</v>
      </c>
      <c r="G8" s="13">
        <v>44510</v>
      </c>
      <c r="H8" s="77" t="s">
        <v>1768</v>
      </c>
      <c r="I8" s="16">
        <v>81</v>
      </c>
      <c r="J8" s="16">
        <v>16</v>
      </c>
      <c r="K8" s="16">
        <v>10</v>
      </c>
      <c r="L8" s="16">
        <v>1</v>
      </c>
      <c r="M8" s="81">
        <v>3.24</v>
      </c>
      <c r="N8" s="95">
        <v>3.24</v>
      </c>
      <c r="O8" s="64">
        <v>2530</v>
      </c>
      <c r="P8" s="65">
        <f>Table224578910112345678910111213141516171819202122[[#This Row],[PEMBULATAN]]*O8</f>
        <v>8197.2000000000007</v>
      </c>
    </row>
    <row r="9" spans="1:16" ht="23.25" customHeight="1" x14ac:dyDescent="0.2">
      <c r="A9" s="14"/>
      <c r="B9" s="75"/>
      <c r="C9" s="73" t="s">
        <v>2145</v>
      </c>
      <c r="D9" s="78" t="s">
        <v>86</v>
      </c>
      <c r="E9" s="13">
        <v>44510</v>
      </c>
      <c r="F9" s="76" t="s">
        <v>554</v>
      </c>
      <c r="G9" s="13">
        <v>44510</v>
      </c>
      <c r="H9" s="77" t="s">
        <v>1768</v>
      </c>
      <c r="I9" s="16">
        <v>56</v>
      </c>
      <c r="J9" s="16">
        <v>38</v>
      </c>
      <c r="K9" s="16">
        <v>25</v>
      </c>
      <c r="L9" s="16">
        <v>10</v>
      </c>
      <c r="M9" s="81">
        <v>13.3</v>
      </c>
      <c r="N9" s="95">
        <v>14</v>
      </c>
      <c r="O9" s="64">
        <v>2530</v>
      </c>
      <c r="P9" s="65">
        <f>Table224578910112345678910111213141516171819202122[[#This Row],[PEMBULATAN]]*O9</f>
        <v>35420</v>
      </c>
    </row>
    <row r="10" spans="1:16" ht="23.25" customHeight="1" x14ac:dyDescent="0.2">
      <c r="A10" s="14"/>
      <c r="B10" s="75"/>
      <c r="C10" s="73" t="s">
        <v>2146</v>
      </c>
      <c r="D10" s="78" t="s">
        <v>86</v>
      </c>
      <c r="E10" s="13">
        <v>44510</v>
      </c>
      <c r="F10" s="76" t="s">
        <v>554</v>
      </c>
      <c r="G10" s="13">
        <v>44510</v>
      </c>
      <c r="H10" s="77" t="s">
        <v>1768</v>
      </c>
      <c r="I10" s="16">
        <v>43</v>
      </c>
      <c r="J10" s="16">
        <v>43</v>
      </c>
      <c r="K10" s="16">
        <v>35</v>
      </c>
      <c r="L10" s="16">
        <v>3</v>
      </c>
      <c r="M10" s="81">
        <v>16.178750000000001</v>
      </c>
      <c r="N10" s="95">
        <v>16.178750000000001</v>
      </c>
      <c r="O10" s="64">
        <v>2530</v>
      </c>
      <c r="P10" s="65">
        <f>Table224578910112345678910111213141516171819202122[[#This Row],[PEMBULATAN]]*O10</f>
        <v>40932.237500000003</v>
      </c>
    </row>
    <row r="11" spans="1:16" ht="23.25" customHeight="1" x14ac:dyDescent="0.2">
      <c r="A11" s="14"/>
      <c r="B11" s="75"/>
      <c r="C11" s="73" t="s">
        <v>2147</v>
      </c>
      <c r="D11" s="78" t="s">
        <v>86</v>
      </c>
      <c r="E11" s="13">
        <v>44510</v>
      </c>
      <c r="F11" s="76" t="s">
        <v>554</v>
      </c>
      <c r="G11" s="13">
        <v>44510</v>
      </c>
      <c r="H11" s="77" t="s">
        <v>1768</v>
      </c>
      <c r="I11" s="16">
        <v>132</v>
      </c>
      <c r="J11" s="16">
        <v>65</v>
      </c>
      <c r="K11" s="16">
        <v>35</v>
      </c>
      <c r="L11" s="16">
        <v>40</v>
      </c>
      <c r="M11" s="81">
        <v>75.075000000000003</v>
      </c>
      <c r="N11" s="95">
        <v>75.075000000000003</v>
      </c>
      <c r="O11" s="64">
        <v>2530</v>
      </c>
      <c r="P11" s="65">
        <f>Table224578910112345678910111213141516171819202122[[#This Row],[PEMBULATAN]]*O11</f>
        <v>189939.75</v>
      </c>
    </row>
    <row r="12" spans="1:16" ht="23.25" customHeight="1" x14ac:dyDescent="0.2">
      <c r="A12" s="14"/>
      <c r="B12" s="75"/>
      <c r="C12" s="73" t="s">
        <v>2148</v>
      </c>
      <c r="D12" s="78" t="s">
        <v>86</v>
      </c>
      <c r="E12" s="13">
        <v>44510</v>
      </c>
      <c r="F12" s="76" t="s">
        <v>554</v>
      </c>
      <c r="G12" s="13">
        <v>44510</v>
      </c>
      <c r="H12" s="77" t="s">
        <v>1768</v>
      </c>
      <c r="I12" s="16">
        <v>81</v>
      </c>
      <c r="J12" s="16">
        <v>60</v>
      </c>
      <c r="K12" s="16">
        <v>27</v>
      </c>
      <c r="L12" s="16">
        <v>7</v>
      </c>
      <c r="M12" s="81">
        <v>32.805</v>
      </c>
      <c r="N12" s="95">
        <v>32.805</v>
      </c>
      <c r="O12" s="64">
        <v>2530</v>
      </c>
      <c r="P12" s="65">
        <f>Table224578910112345678910111213141516171819202122[[#This Row],[PEMBULATAN]]*O12</f>
        <v>82996.649999999994</v>
      </c>
    </row>
    <row r="13" spans="1:16" ht="23.25" customHeight="1" x14ac:dyDescent="0.2">
      <c r="A13" s="14"/>
      <c r="B13" s="75"/>
      <c r="C13" s="73" t="s">
        <v>2149</v>
      </c>
      <c r="D13" s="78" t="s">
        <v>86</v>
      </c>
      <c r="E13" s="13">
        <v>44510</v>
      </c>
      <c r="F13" s="76" t="s">
        <v>554</v>
      </c>
      <c r="G13" s="13">
        <v>44510</v>
      </c>
      <c r="H13" s="77" t="s">
        <v>1768</v>
      </c>
      <c r="I13" s="16">
        <v>64</v>
      </c>
      <c r="J13" s="16">
        <v>53</v>
      </c>
      <c r="K13" s="16">
        <v>22</v>
      </c>
      <c r="L13" s="16">
        <v>3</v>
      </c>
      <c r="M13" s="81">
        <v>18.655999999999999</v>
      </c>
      <c r="N13" s="95">
        <v>18.655999999999999</v>
      </c>
      <c r="O13" s="64">
        <v>2530</v>
      </c>
      <c r="P13" s="65">
        <f>Table224578910112345678910111213141516171819202122[[#This Row],[PEMBULATAN]]*O13</f>
        <v>47199.68</v>
      </c>
    </row>
    <row r="14" spans="1:16" ht="23.25" customHeight="1" x14ac:dyDescent="0.2">
      <c r="A14" s="14"/>
      <c r="B14" s="75"/>
      <c r="C14" s="73" t="s">
        <v>2150</v>
      </c>
      <c r="D14" s="78" t="s">
        <v>86</v>
      </c>
      <c r="E14" s="13">
        <v>44510</v>
      </c>
      <c r="F14" s="76" t="s">
        <v>554</v>
      </c>
      <c r="G14" s="13">
        <v>44510</v>
      </c>
      <c r="H14" s="77" t="s">
        <v>1768</v>
      </c>
      <c r="I14" s="16">
        <v>78</v>
      </c>
      <c r="J14" s="16">
        <v>64</v>
      </c>
      <c r="K14" s="16">
        <v>20</v>
      </c>
      <c r="L14" s="16">
        <v>7</v>
      </c>
      <c r="M14" s="81">
        <v>24.96</v>
      </c>
      <c r="N14" s="95">
        <v>24.96</v>
      </c>
      <c r="O14" s="64">
        <v>2530</v>
      </c>
      <c r="P14" s="65">
        <f>Table224578910112345678910111213141516171819202122[[#This Row],[PEMBULATAN]]*O14</f>
        <v>63148.800000000003</v>
      </c>
    </row>
    <row r="15" spans="1:16" ht="23.25" customHeight="1" x14ac:dyDescent="0.2">
      <c r="A15" s="14"/>
      <c r="B15" s="75"/>
      <c r="C15" s="73" t="s">
        <v>2151</v>
      </c>
      <c r="D15" s="78" t="s">
        <v>86</v>
      </c>
      <c r="E15" s="13">
        <v>44510</v>
      </c>
      <c r="F15" s="76" t="s">
        <v>554</v>
      </c>
      <c r="G15" s="13">
        <v>44510</v>
      </c>
      <c r="H15" s="77" t="s">
        <v>1768</v>
      </c>
      <c r="I15" s="16">
        <v>83</v>
      </c>
      <c r="J15" s="16">
        <v>56</v>
      </c>
      <c r="K15" s="16">
        <v>31</v>
      </c>
      <c r="L15" s="16">
        <v>6</v>
      </c>
      <c r="M15" s="81">
        <v>36.021999999999998</v>
      </c>
      <c r="N15" s="95">
        <v>36.021999999999998</v>
      </c>
      <c r="O15" s="64">
        <v>2530</v>
      </c>
      <c r="P15" s="65">
        <f>Table224578910112345678910111213141516171819202122[[#This Row],[PEMBULATAN]]*O15</f>
        <v>91135.659999999989</v>
      </c>
    </row>
    <row r="16" spans="1:16" ht="23.25" customHeight="1" x14ac:dyDescent="0.2">
      <c r="A16" s="14"/>
      <c r="B16" s="75"/>
      <c r="C16" s="73" t="s">
        <v>2152</v>
      </c>
      <c r="D16" s="78" t="s">
        <v>86</v>
      </c>
      <c r="E16" s="13">
        <v>44510</v>
      </c>
      <c r="F16" s="76" t="s">
        <v>554</v>
      </c>
      <c r="G16" s="13">
        <v>44510</v>
      </c>
      <c r="H16" s="77" t="s">
        <v>1768</v>
      </c>
      <c r="I16" s="16">
        <v>102</v>
      </c>
      <c r="J16" s="16">
        <v>58</v>
      </c>
      <c r="K16" s="16">
        <v>26</v>
      </c>
      <c r="L16" s="16">
        <v>11</v>
      </c>
      <c r="M16" s="81">
        <v>38.454000000000001</v>
      </c>
      <c r="N16" s="95">
        <v>39</v>
      </c>
      <c r="O16" s="64">
        <v>2530</v>
      </c>
      <c r="P16" s="65">
        <f>Table224578910112345678910111213141516171819202122[[#This Row],[PEMBULATAN]]*O16</f>
        <v>98670</v>
      </c>
    </row>
    <row r="17" spans="1:16" ht="23.25" customHeight="1" x14ac:dyDescent="0.2">
      <c r="A17" s="14"/>
      <c r="B17" s="75"/>
      <c r="C17" s="73" t="s">
        <v>2153</v>
      </c>
      <c r="D17" s="78" t="s">
        <v>86</v>
      </c>
      <c r="E17" s="13">
        <v>44510</v>
      </c>
      <c r="F17" s="76" t="s">
        <v>554</v>
      </c>
      <c r="G17" s="13">
        <v>44510</v>
      </c>
      <c r="H17" s="77" t="s">
        <v>1768</v>
      </c>
      <c r="I17" s="16">
        <v>101</v>
      </c>
      <c r="J17" s="16">
        <v>48</v>
      </c>
      <c r="K17" s="16">
        <v>23</v>
      </c>
      <c r="L17" s="16">
        <v>5</v>
      </c>
      <c r="M17" s="81">
        <v>27.876000000000001</v>
      </c>
      <c r="N17" s="95">
        <v>27.876000000000001</v>
      </c>
      <c r="O17" s="64">
        <v>2530</v>
      </c>
      <c r="P17" s="65">
        <f>Table224578910112345678910111213141516171819202122[[#This Row],[PEMBULATAN]]*O17</f>
        <v>70526.28</v>
      </c>
    </row>
    <row r="18" spans="1:16" ht="23.25" customHeight="1" x14ac:dyDescent="0.2">
      <c r="A18" s="14"/>
      <c r="B18" s="75"/>
      <c r="C18" s="73" t="s">
        <v>2154</v>
      </c>
      <c r="D18" s="78" t="s">
        <v>86</v>
      </c>
      <c r="E18" s="13">
        <v>44510</v>
      </c>
      <c r="F18" s="76" t="s">
        <v>554</v>
      </c>
      <c r="G18" s="13">
        <v>44510</v>
      </c>
      <c r="H18" s="77" t="s">
        <v>1768</v>
      </c>
      <c r="I18" s="16">
        <v>74</v>
      </c>
      <c r="J18" s="16">
        <v>62</v>
      </c>
      <c r="K18" s="16">
        <v>21</v>
      </c>
      <c r="L18" s="16">
        <v>4</v>
      </c>
      <c r="M18" s="81">
        <v>24.087</v>
      </c>
      <c r="N18" s="95">
        <v>24.087</v>
      </c>
      <c r="O18" s="64">
        <v>2530</v>
      </c>
      <c r="P18" s="65">
        <f>Table224578910112345678910111213141516171819202122[[#This Row],[PEMBULATAN]]*O18</f>
        <v>60940.11</v>
      </c>
    </row>
    <row r="19" spans="1:16" ht="23.25" customHeight="1" x14ac:dyDescent="0.2">
      <c r="A19" s="14"/>
      <c r="B19" s="75"/>
      <c r="C19" s="73" t="s">
        <v>2155</v>
      </c>
      <c r="D19" s="78" t="s">
        <v>86</v>
      </c>
      <c r="E19" s="13">
        <v>44510</v>
      </c>
      <c r="F19" s="76" t="s">
        <v>554</v>
      </c>
      <c r="G19" s="13">
        <v>44510</v>
      </c>
      <c r="H19" s="77" t="s">
        <v>1768</v>
      </c>
      <c r="I19" s="16">
        <v>78</v>
      </c>
      <c r="J19" s="16">
        <v>45</v>
      </c>
      <c r="K19" s="16">
        <v>18</v>
      </c>
      <c r="L19" s="16">
        <v>6</v>
      </c>
      <c r="M19" s="81">
        <v>15.795</v>
      </c>
      <c r="N19" s="95">
        <v>15.795</v>
      </c>
      <c r="O19" s="64">
        <v>2530</v>
      </c>
      <c r="P19" s="65">
        <f>Table224578910112345678910111213141516171819202122[[#This Row],[PEMBULATAN]]*O19</f>
        <v>39961.35</v>
      </c>
    </row>
    <row r="20" spans="1:16" ht="23.25" customHeight="1" x14ac:dyDescent="0.2">
      <c r="A20" s="14"/>
      <c r="B20" s="75"/>
      <c r="C20" s="73" t="s">
        <v>2156</v>
      </c>
      <c r="D20" s="78" t="s">
        <v>86</v>
      </c>
      <c r="E20" s="13">
        <v>44510</v>
      </c>
      <c r="F20" s="76" t="s">
        <v>554</v>
      </c>
      <c r="G20" s="13">
        <v>44510</v>
      </c>
      <c r="H20" s="77" t="s">
        <v>1768</v>
      </c>
      <c r="I20" s="16">
        <v>96</v>
      </c>
      <c r="J20" s="16">
        <v>68</v>
      </c>
      <c r="K20" s="16">
        <v>28</v>
      </c>
      <c r="L20" s="16">
        <v>14</v>
      </c>
      <c r="M20" s="81">
        <v>45.695999999999998</v>
      </c>
      <c r="N20" s="95">
        <v>45.695999999999998</v>
      </c>
      <c r="O20" s="64">
        <v>2530</v>
      </c>
      <c r="P20" s="65">
        <f>Table224578910112345678910111213141516171819202122[[#This Row],[PEMBULATAN]]*O20</f>
        <v>115610.87999999999</v>
      </c>
    </row>
    <row r="21" spans="1:16" ht="23.25" customHeight="1" x14ac:dyDescent="0.2">
      <c r="A21" s="14"/>
      <c r="B21" s="75"/>
      <c r="C21" s="73" t="s">
        <v>2157</v>
      </c>
      <c r="D21" s="78" t="s">
        <v>86</v>
      </c>
      <c r="E21" s="13">
        <v>44510</v>
      </c>
      <c r="F21" s="76" t="s">
        <v>554</v>
      </c>
      <c r="G21" s="13">
        <v>44510</v>
      </c>
      <c r="H21" s="77" t="s">
        <v>1768</v>
      </c>
      <c r="I21" s="16">
        <v>98</v>
      </c>
      <c r="J21" s="16">
        <v>56</v>
      </c>
      <c r="K21" s="16">
        <v>23</v>
      </c>
      <c r="L21" s="16">
        <v>6</v>
      </c>
      <c r="M21" s="81">
        <v>31.556000000000001</v>
      </c>
      <c r="N21" s="95">
        <v>31.556000000000001</v>
      </c>
      <c r="O21" s="64">
        <v>2530</v>
      </c>
      <c r="P21" s="65">
        <f>Table224578910112345678910111213141516171819202122[[#This Row],[PEMBULATAN]]*O21</f>
        <v>79836.680000000008</v>
      </c>
    </row>
    <row r="22" spans="1:16" ht="23.25" customHeight="1" x14ac:dyDescent="0.2">
      <c r="A22" s="14"/>
      <c r="B22" s="75"/>
      <c r="C22" s="73" t="s">
        <v>2158</v>
      </c>
      <c r="D22" s="78" t="s">
        <v>86</v>
      </c>
      <c r="E22" s="13">
        <v>44510</v>
      </c>
      <c r="F22" s="76" t="s">
        <v>554</v>
      </c>
      <c r="G22" s="13">
        <v>44510</v>
      </c>
      <c r="H22" s="77" t="s">
        <v>1768</v>
      </c>
      <c r="I22" s="16">
        <v>107</v>
      </c>
      <c r="J22" s="16">
        <v>58</v>
      </c>
      <c r="K22" s="16">
        <v>22</v>
      </c>
      <c r="L22" s="16">
        <v>9</v>
      </c>
      <c r="M22" s="81">
        <v>34.133000000000003</v>
      </c>
      <c r="N22" s="95">
        <v>34.133000000000003</v>
      </c>
      <c r="O22" s="64">
        <v>2530</v>
      </c>
      <c r="P22" s="65">
        <f>Table224578910112345678910111213141516171819202122[[#This Row],[PEMBULATAN]]*O22</f>
        <v>86356.49</v>
      </c>
    </row>
    <row r="23" spans="1:16" ht="23.25" customHeight="1" x14ac:dyDescent="0.2">
      <c r="A23" s="14"/>
      <c r="B23" s="75"/>
      <c r="C23" s="73" t="s">
        <v>2159</v>
      </c>
      <c r="D23" s="78" t="s">
        <v>86</v>
      </c>
      <c r="E23" s="13">
        <v>44510</v>
      </c>
      <c r="F23" s="76" t="s">
        <v>554</v>
      </c>
      <c r="G23" s="13">
        <v>44510</v>
      </c>
      <c r="H23" s="77" t="s">
        <v>1768</v>
      </c>
      <c r="I23" s="16">
        <v>63</v>
      </c>
      <c r="J23" s="16">
        <v>48</v>
      </c>
      <c r="K23" s="16">
        <v>21</v>
      </c>
      <c r="L23" s="16">
        <v>4</v>
      </c>
      <c r="M23" s="81">
        <v>15.875999999999999</v>
      </c>
      <c r="N23" s="95">
        <v>15.875999999999999</v>
      </c>
      <c r="O23" s="64">
        <v>2530</v>
      </c>
      <c r="P23" s="65">
        <f>Table224578910112345678910111213141516171819202122[[#This Row],[PEMBULATAN]]*O23</f>
        <v>40166.28</v>
      </c>
    </row>
    <row r="24" spans="1:16" ht="23.25" customHeight="1" x14ac:dyDescent="0.2">
      <c r="A24" s="14"/>
      <c r="B24" s="75"/>
      <c r="C24" s="73" t="s">
        <v>2160</v>
      </c>
      <c r="D24" s="78" t="s">
        <v>86</v>
      </c>
      <c r="E24" s="13">
        <v>44510</v>
      </c>
      <c r="F24" s="76" t="s">
        <v>554</v>
      </c>
      <c r="G24" s="13">
        <v>44510</v>
      </c>
      <c r="H24" s="77" t="s">
        <v>1768</v>
      </c>
      <c r="I24" s="16">
        <v>68</v>
      </c>
      <c r="J24" s="16">
        <v>66</v>
      </c>
      <c r="K24" s="16">
        <v>27</v>
      </c>
      <c r="L24" s="16">
        <v>6</v>
      </c>
      <c r="M24" s="81">
        <v>30.294</v>
      </c>
      <c r="N24" s="95">
        <v>30.294</v>
      </c>
      <c r="O24" s="64">
        <v>2530</v>
      </c>
      <c r="P24" s="65">
        <f>Table224578910112345678910111213141516171819202122[[#This Row],[PEMBULATAN]]*O24</f>
        <v>76643.820000000007</v>
      </c>
    </row>
    <row r="25" spans="1:16" ht="23.25" customHeight="1" x14ac:dyDescent="0.2">
      <c r="A25" s="14"/>
      <c r="B25" s="75"/>
      <c r="C25" s="73" t="s">
        <v>2161</v>
      </c>
      <c r="D25" s="78" t="s">
        <v>86</v>
      </c>
      <c r="E25" s="13">
        <v>44510</v>
      </c>
      <c r="F25" s="76" t="s">
        <v>554</v>
      </c>
      <c r="G25" s="13">
        <v>44510</v>
      </c>
      <c r="H25" s="77" t="s">
        <v>1768</v>
      </c>
      <c r="I25" s="16">
        <v>78</v>
      </c>
      <c r="J25" s="16">
        <v>62</v>
      </c>
      <c r="K25" s="16">
        <v>27</v>
      </c>
      <c r="L25" s="16">
        <v>8</v>
      </c>
      <c r="M25" s="81">
        <v>32.643000000000001</v>
      </c>
      <c r="N25" s="95">
        <v>32.643000000000001</v>
      </c>
      <c r="O25" s="64">
        <v>2530</v>
      </c>
      <c r="P25" s="65">
        <f>Table224578910112345678910111213141516171819202122[[#This Row],[PEMBULATAN]]*O25</f>
        <v>82586.790000000008</v>
      </c>
    </row>
    <row r="26" spans="1:16" ht="23.25" customHeight="1" x14ac:dyDescent="0.2">
      <c r="A26" s="14"/>
      <c r="B26" s="75"/>
      <c r="C26" s="73" t="s">
        <v>2162</v>
      </c>
      <c r="D26" s="78" t="s">
        <v>86</v>
      </c>
      <c r="E26" s="13">
        <v>44510</v>
      </c>
      <c r="F26" s="76" t="s">
        <v>554</v>
      </c>
      <c r="G26" s="13">
        <v>44510</v>
      </c>
      <c r="H26" s="77" t="s">
        <v>1768</v>
      </c>
      <c r="I26" s="16">
        <v>58</v>
      </c>
      <c r="J26" s="16">
        <v>46</v>
      </c>
      <c r="K26" s="16">
        <v>20</v>
      </c>
      <c r="L26" s="16">
        <v>4</v>
      </c>
      <c r="M26" s="81">
        <v>13.34</v>
      </c>
      <c r="N26" s="95">
        <v>14</v>
      </c>
      <c r="O26" s="64">
        <v>2530</v>
      </c>
      <c r="P26" s="65">
        <f>Table224578910112345678910111213141516171819202122[[#This Row],[PEMBULATAN]]*O26</f>
        <v>35420</v>
      </c>
    </row>
    <row r="27" spans="1:16" ht="23.25" customHeight="1" x14ac:dyDescent="0.2">
      <c r="A27" s="14"/>
      <c r="B27" s="75"/>
      <c r="C27" s="73" t="s">
        <v>2163</v>
      </c>
      <c r="D27" s="78" t="s">
        <v>86</v>
      </c>
      <c r="E27" s="13">
        <v>44510</v>
      </c>
      <c r="F27" s="76" t="s">
        <v>554</v>
      </c>
      <c r="G27" s="13">
        <v>44510</v>
      </c>
      <c r="H27" s="77" t="s">
        <v>1768</v>
      </c>
      <c r="I27" s="16">
        <v>66</v>
      </c>
      <c r="J27" s="16">
        <v>42</v>
      </c>
      <c r="K27" s="16">
        <v>28</v>
      </c>
      <c r="L27" s="16">
        <v>6</v>
      </c>
      <c r="M27" s="81">
        <v>19.404</v>
      </c>
      <c r="N27" s="95">
        <v>20</v>
      </c>
      <c r="O27" s="64">
        <v>2530</v>
      </c>
      <c r="P27" s="65">
        <f>Table224578910112345678910111213141516171819202122[[#This Row],[PEMBULATAN]]*O27</f>
        <v>50600</v>
      </c>
    </row>
    <row r="28" spans="1:16" ht="23.25" customHeight="1" x14ac:dyDescent="0.2">
      <c r="A28" s="14"/>
      <c r="B28" s="75"/>
      <c r="C28" s="73" t="s">
        <v>2164</v>
      </c>
      <c r="D28" s="78" t="s">
        <v>86</v>
      </c>
      <c r="E28" s="13">
        <v>44510</v>
      </c>
      <c r="F28" s="76" t="s">
        <v>554</v>
      </c>
      <c r="G28" s="13">
        <v>44510</v>
      </c>
      <c r="H28" s="77" t="s">
        <v>1768</v>
      </c>
      <c r="I28" s="16">
        <v>86</v>
      </c>
      <c r="J28" s="16">
        <v>63</v>
      </c>
      <c r="K28" s="16">
        <v>27</v>
      </c>
      <c r="L28" s="16">
        <v>12</v>
      </c>
      <c r="M28" s="81">
        <v>36.5715</v>
      </c>
      <c r="N28" s="95">
        <v>36.5715</v>
      </c>
      <c r="O28" s="64">
        <v>2530</v>
      </c>
      <c r="P28" s="65">
        <f>Table224578910112345678910111213141516171819202122[[#This Row],[PEMBULATAN]]*O28</f>
        <v>92525.895000000004</v>
      </c>
    </row>
    <row r="29" spans="1:16" ht="23.25" customHeight="1" x14ac:dyDescent="0.2">
      <c r="A29" s="14"/>
      <c r="B29" s="75"/>
      <c r="C29" s="73" t="s">
        <v>2165</v>
      </c>
      <c r="D29" s="78" t="s">
        <v>86</v>
      </c>
      <c r="E29" s="13">
        <v>44510</v>
      </c>
      <c r="F29" s="76" t="s">
        <v>554</v>
      </c>
      <c r="G29" s="13">
        <v>44510</v>
      </c>
      <c r="H29" s="77" t="s">
        <v>1768</v>
      </c>
      <c r="I29" s="16">
        <v>76</v>
      </c>
      <c r="J29" s="16">
        <v>64</v>
      </c>
      <c r="K29" s="16">
        <v>21</v>
      </c>
      <c r="L29" s="16">
        <v>7</v>
      </c>
      <c r="M29" s="81">
        <v>25.536000000000001</v>
      </c>
      <c r="N29" s="95">
        <v>25.536000000000001</v>
      </c>
      <c r="O29" s="64">
        <v>2530</v>
      </c>
      <c r="P29" s="65">
        <f>Table224578910112345678910111213141516171819202122[[#This Row],[PEMBULATAN]]*O29</f>
        <v>64606.080000000002</v>
      </c>
    </row>
    <row r="30" spans="1:16" ht="23.25" customHeight="1" x14ac:dyDescent="0.2">
      <c r="A30" s="14"/>
      <c r="B30" s="75"/>
      <c r="C30" s="73" t="s">
        <v>2166</v>
      </c>
      <c r="D30" s="78" t="s">
        <v>86</v>
      </c>
      <c r="E30" s="13">
        <v>44510</v>
      </c>
      <c r="F30" s="76" t="s">
        <v>554</v>
      </c>
      <c r="G30" s="13">
        <v>44510</v>
      </c>
      <c r="H30" s="77" t="s">
        <v>1768</v>
      </c>
      <c r="I30" s="16">
        <v>88</v>
      </c>
      <c r="J30" s="16">
        <v>58</v>
      </c>
      <c r="K30" s="16">
        <v>28</v>
      </c>
      <c r="L30" s="16">
        <v>17</v>
      </c>
      <c r="M30" s="81">
        <v>35.728000000000002</v>
      </c>
      <c r="N30" s="95">
        <v>35.728000000000002</v>
      </c>
      <c r="O30" s="64">
        <v>2530</v>
      </c>
      <c r="P30" s="65">
        <f>Table224578910112345678910111213141516171819202122[[#This Row],[PEMBULATAN]]*O30</f>
        <v>90391.840000000011</v>
      </c>
    </row>
    <row r="31" spans="1:16" ht="23.25" customHeight="1" x14ac:dyDescent="0.2">
      <c r="A31" s="14"/>
      <c r="B31" s="75"/>
      <c r="C31" s="73" t="s">
        <v>2167</v>
      </c>
      <c r="D31" s="78" t="s">
        <v>86</v>
      </c>
      <c r="E31" s="13">
        <v>44510</v>
      </c>
      <c r="F31" s="76" t="s">
        <v>554</v>
      </c>
      <c r="G31" s="13">
        <v>44510</v>
      </c>
      <c r="H31" s="77" t="s">
        <v>1768</v>
      </c>
      <c r="I31" s="16">
        <v>91</v>
      </c>
      <c r="J31" s="16">
        <v>58</v>
      </c>
      <c r="K31" s="16">
        <v>29</v>
      </c>
      <c r="L31" s="16">
        <v>5</v>
      </c>
      <c r="M31" s="81">
        <v>38.265500000000003</v>
      </c>
      <c r="N31" s="95">
        <v>38.265500000000003</v>
      </c>
      <c r="O31" s="64">
        <v>2530</v>
      </c>
      <c r="P31" s="65">
        <f>Table224578910112345678910111213141516171819202122[[#This Row],[PEMBULATAN]]*O31</f>
        <v>96811.715000000011</v>
      </c>
    </row>
    <row r="32" spans="1:16" ht="23.25" customHeight="1" x14ac:dyDescent="0.2">
      <c r="A32" s="14"/>
      <c r="B32" s="75"/>
      <c r="C32" s="73" t="s">
        <v>2168</v>
      </c>
      <c r="D32" s="78" t="s">
        <v>86</v>
      </c>
      <c r="E32" s="13">
        <v>44510</v>
      </c>
      <c r="F32" s="76" t="s">
        <v>554</v>
      </c>
      <c r="G32" s="13">
        <v>44510</v>
      </c>
      <c r="H32" s="77" t="s">
        <v>1768</v>
      </c>
      <c r="I32" s="16">
        <v>81</v>
      </c>
      <c r="J32" s="16">
        <v>62</v>
      </c>
      <c r="K32" s="16">
        <v>31</v>
      </c>
      <c r="L32" s="16">
        <v>9</v>
      </c>
      <c r="M32" s="81">
        <v>38.920499999999997</v>
      </c>
      <c r="N32" s="95">
        <v>38.920499999999997</v>
      </c>
      <c r="O32" s="64">
        <v>2530</v>
      </c>
      <c r="P32" s="65">
        <f>Table224578910112345678910111213141516171819202122[[#This Row],[PEMBULATAN]]*O32</f>
        <v>98468.864999999991</v>
      </c>
    </row>
    <row r="33" spans="1:16" ht="23.25" customHeight="1" x14ac:dyDescent="0.2">
      <c r="A33" s="14"/>
      <c r="B33" s="75"/>
      <c r="C33" s="73" t="s">
        <v>2169</v>
      </c>
      <c r="D33" s="78" t="s">
        <v>86</v>
      </c>
      <c r="E33" s="13">
        <v>44510</v>
      </c>
      <c r="F33" s="76" t="s">
        <v>554</v>
      </c>
      <c r="G33" s="13">
        <v>44510</v>
      </c>
      <c r="H33" s="77" t="s">
        <v>1768</v>
      </c>
      <c r="I33" s="16">
        <v>95</v>
      </c>
      <c r="J33" s="16">
        <v>63</v>
      </c>
      <c r="K33" s="16">
        <v>33</v>
      </c>
      <c r="L33" s="16">
        <v>8</v>
      </c>
      <c r="M33" s="81">
        <v>49.376249999999999</v>
      </c>
      <c r="N33" s="95">
        <v>50</v>
      </c>
      <c r="O33" s="64">
        <v>2530</v>
      </c>
      <c r="P33" s="65">
        <f>Table224578910112345678910111213141516171819202122[[#This Row],[PEMBULATAN]]*O33</f>
        <v>126500</v>
      </c>
    </row>
    <row r="34" spans="1:16" ht="23.25" customHeight="1" x14ac:dyDescent="0.2">
      <c r="A34" s="14"/>
      <c r="B34" s="75"/>
      <c r="C34" s="73" t="s">
        <v>2170</v>
      </c>
      <c r="D34" s="78" t="s">
        <v>86</v>
      </c>
      <c r="E34" s="13">
        <v>44510</v>
      </c>
      <c r="F34" s="76" t="s">
        <v>554</v>
      </c>
      <c r="G34" s="13">
        <v>44510</v>
      </c>
      <c r="H34" s="77" t="s">
        <v>1768</v>
      </c>
      <c r="I34" s="16">
        <v>91</v>
      </c>
      <c r="J34" s="16">
        <v>65</v>
      </c>
      <c r="K34" s="16">
        <v>27</v>
      </c>
      <c r="L34" s="16">
        <v>12</v>
      </c>
      <c r="M34" s="81">
        <v>39.926250000000003</v>
      </c>
      <c r="N34" s="95">
        <v>39.926250000000003</v>
      </c>
      <c r="O34" s="64">
        <v>2530</v>
      </c>
      <c r="P34" s="65">
        <f>Table224578910112345678910111213141516171819202122[[#This Row],[PEMBULATAN]]*O34</f>
        <v>101013.41250000001</v>
      </c>
    </row>
    <row r="35" spans="1:16" ht="23.25" customHeight="1" x14ac:dyDescent="0.2">
      <c r="A35" s="14"/>
      <c r="B35" s="75"/>
      <c r="C35" s="73" t="s">
        <v>2171</v>
      </c>
      <c r="D35" s="78" t="s">
        <v>86</v>
      </c>
      <c r="E35" s="13">
        <v>44510</v>
      </c>
      <c r="F35" s="76" t="s">
        <v>554</v>
      </c>
      <c r="G35" s="13">
        <v>44510</v>
      </c>
      <c r="H35" s="77" t="s">
        <v>1768</v>
      </c>
      <c r="I35" s="16">
        <v>80</v>
      </c>
      <c r="J35" s="16">
        <v>68</v>
      </c>
      <c r="K35" s="16">
        <v>20</v>
      </c>
      <c r="L35" s="16">
        <v>9</v>
      </c>
      <c r="M35" s="81">
        <v>27.2</v>
      </c>
      <c r="N35" s="95">
        <v>27.2</v>
      </c>
      <c r="O35" s="64">
        <v>2530</v>
      </c>
      <c r="P35" s="65">
        <f>Table224578910112345678910111213141516171819202122[[#This Row],[PEMBULATAN]]*O35</f>
        <v>68816</v>
      </c>
    </row>
    <row r="36" spans="1:16" ht="23.25" customHeight="1" x14ac:dyDescent="0.2">
      <c r="A36" s="14"/>
      <c r="B36" s="75"/>
      <c r="C36" s="73" t="s">
        <v>2172</v>
      </c>
      <c r="D36" s="78" t="s">
        <v>86</v>
      </c>
      <c r="E36" s="13">
        <v>44510</v>
      </c>
      <c r="F36" s="76" t="s">
        <v>554</v>
      </c>
      <c r="G36" s="13">
        <v>44510</v>
      </c>
      <c r="H36" s="77" t="s">
        <v>1768</v>
      </c>
      <c r="I36" s="16">
        <v>83</v>
      </c>
      <c r="J36" s="16">
        <v>58</v>
      </c>
      <c r="K36" s="16">
        <v>31</v>
      </c>
      <c r="L36" s="16">
        <v>14</v>
      </c>
      <c r="M36" s="81">
        <v>37.308500000000002</v>
      </c>
      <c r="N36" s="95">
        <v>38</v>
      </c>
      <c r="O36" s="64">
        <v>2530</v>
      </c>
      <c r="P36" s="65">
        <f>Table224578910112345678910111213141516171819202122[[#This Row],[PEMBULATAN]]*O36</f>
        <v>96140</v>
      </c>
    </row>
    <row r="37" spans="1:16" ht="23.25" customHeight="1" x14ac:dyDescent="0.2">
      <c r="A37" s="14"/>
      <c r="B37" s="75"/>
      <c r="C37" s="73" t="s">
        <v>2173</v>
      </c>
      <c r="D37" s="78" t="s">
        <v>86</v>
      </c>
      <c r="E37" s="13">
        <v>44510</v>
      </c>
      <c r="F37" s="76" t="s">
        <v>554</v>
      </c>
      <c r="G37" s="13">
        <v>44510</v>
      </c>
      <c r="H37" s="77" t="s">
        <v>1768</v>
      </c>
      <c r="I37" s="16">
        <v>86</v>
      </c>
      <c r="J37" s="16">
        <v>58</v>
      </c>
      <c r="K37" s="16">
        <v>27</v>
      </c>
      <c r="L37" s="16">
        <v>7</v>
      </c>
      <c r="M37" s="81">
        <v>33.668999999999997</v>
      </c>
      <c r="N37" s="95">
        <v>33.668999999999997</v>
      </c>
      <c r="O37" s="64">
        <v>2530</v>
      </c>
      <c r="P37" s="65">
        <f>Table224578910112345678910111213141516171819202122[[#This Row],[PEMBULATAN]]*O37</f>
        <v>85182.569999999992</v>
      </c>
    </row>
    <row r="38" spans="1:16" ht="23.25" customHeight="1" x14ac:dyDescent="0.2">
      <c r="A38" s="14"/>
      <c r="B38" s="75"/>
      <c r="C38" s="73" t="s">
        <v>2174</v>
      </c>
      <c r="D38" s="78" t="s">
        <v>86</v>
      </c>
      <c r="E38" s="13">
        <v>44510</v>
      </c>
      <c r="F38" s="76" t="s">
        <v>554</v>
      </c>
      <c r="G38" s="13">
        <v>44510</v>
      </c>
      <c r="H38" s="77" t="s">
        <v>1768</v>
      </c>
      <c r="I38" s="16">
        <v>104</v>
      </c>
      <c r="J38" s="16">
        <v>66</v>
      </c>
      <c r="K38" s="16">
        <v>23</v>
      </c>
      <c r="L38" s="16">
        <v>22</v>
      </c>
      <c r="M38" s="81">
        <v>39.468000000000004</v>
      </c>
      <c r="N38" s="95">
        <v>40</v>
      </c>
      <c r="O38" s="64">
        <v>2530</v>
      </c>
      <c r="P38" s="65">
        <f>Table224578910112345678910111213141516171819202122[[#This Row],[PEMBULATAN]]*O38</f>
        <v>101200</v>
      </c>
    </row>
    <row r="39" spans="1:16" ht="23.25" customHeight="1" x14ac:dyDescent="0.2">
      <c r="A39" s="14"/>
      <c r="B39" s="75"/>
      <c r="C39" s="73" t="s">
        <v>2175</v>
      </c>
      <c r="D39" s="78" t="s">
        <v>86</v>
      </c>
      <c r="E39" s="13">
        <v>44510</v>
      </c>
      <c r="F39" s="76" t="s">
        <v>554</v>
      </c>
      <c r="G39" s="13">
        <v>44510</v>
      </c>
      <c r="H39" s="77" t="s">
        <v>1768</v>
      </c>
      <c r="I39" s="16">
        <v>86</v>
      </c>
      <c r="J39" s="16">
        <v>62</v>
      </c>
      <c r="K39" s="16">
        <v>33</v>
      </c>
      <c r="L39" s="16">
        <v>6</v>
      </c>
      <c r="M39" s="81">
        <v>43.988999999999997</v>
      </c>
      <c r="N39" s="95">
        <v>43.988999999999997</v>
      </c>
      <c r="O39" s="64">
        <v>2530</v>
      </c>
      <c r="P39" s="65">
        <f>Table224578910112345678910111213141516171819202122[[#This Row],[PEMBULATAN]]*O39</f>
        <v>111292.17</v>
      </c>
    </row>
    <row r="40" spans="1:16" ht="23.25" customHeight="1" x14ac:dyDescent="0.2">
      <c r="A40" s="14"/>
      <c r="B40" s="75"/>
      <c r="C40" s="73" t="s">
        <v>2176</v>
      </c>
      <c r="D40" s="78" t="s">
        <v>86</v>
      </c>
      <c r="E40" s="13">
        <v>44510</v>
      </c>
      <c r="F40" s="76" t="s">
        <v>554</v>
      </c>
      <c r="G40" s="13">
        <v>44510</v>
      </c>
      <c r="H40" s="77" t="s">
        <v>1768</v>
      </c>
      <c r="I40" s="16">
        <v>67</v>
      </c>
      <c r="J40" s="16">
        <v>42</v>
      </c>
      <c r="K40" s="16">
        <v>24</v>
      </c>
      <c r="L40" s="16">
        <v>3</v>
      </c>
      <c r="M40" s="81">
        <v>16.884</v>
      </c>
      <c r="N40" s="95">
        <v>16.884</v>
      </c>
      <c r="O40" s="64">
        <v>2530</v>
      </c>
      <c r="P40" s="65">
        <f>Table224578910112345678910111213141516171819202122[[#This Row],[PEMBULATAN]]*O40</f>
        <v>42716.520000000004</v>
      </c>
    </row>
    <row r="41" spans="1:16" ht="23.25" customHeight="1" x14ac:dyDescent="0.2">
      <c r="A41" s="14"/>
      <c r="B41" s="75"/>
      <c r="C41" s="73" t="s">
        <v>2177</v>
      </c>
      <c r="D41" s="78" t="s">
        <v>86</v>
      </c>
      <c r="E41" s="13">
        <v>44510</v>
      </c>
      <c r="F41" s="76" t="s">
        <v>554</v>
      </c>
      <c r="G41" s="13">
        <v>44510</v>
      </c>
      <c r="H41" s="77" t="s">
        <v>1768</v>
      </c>
      <c r="I41" s="16">
        <v>42</v>
      </c>
      <c r="J41" s="16">
        <v>31</v>
      </c>
      <c r="K41" s="16">
        <v>18</v>
      </c>
      <c r="L41" s="16">
        <v>1</v>
      </c>
      <c r="M41" s="81">
        <v>5.859</v>
      </c>
      <c r="N41" s="95">
        <v>5.859</v>
      </c>
      <c r="O41" s="64">
        <v>2530</v>
      </c>
      <c r="P41" s="65">
        <f>Table224578910112345678910111213141516171819202122[[#This Row],[PEMBULATAN]]*O41</f>
        <v>14823.27</v>
      </c>
    </row>
    <row r="42" spans="1:16" ht="23.25" customHeight="1" x14ac:dyDescent="0.2">
      <c r="A42" s="14"/>
      <c r="B42" s="75"/>
      <c r="C42" s="73" t="s">
        <v>2178</v>
      </c>
      <c r="D42" s="78" t="s">
        <v>86</v>
      </c>
      <c r="E42" s="13">
        <v>44510</v>
      </c>
      <c r="F42" s="76" t="s">
        <v>554</v>
      </c>
      <c r="G42" s="13">
        <v>44510</v>
      </c>
      <c r="H42" s="77" t="s">
        <v>1768</v>
      </c>
      <c r="I42" s="16">
        <v>86</v>
      </c>
      <c r="J42" s="16">
        <v>63</v>
      </c>
      <c r="K42" s="16">
        <v>31</v>
      </c>
      <c r="L42" s="16">
        <v>11</v>
      </c>
      <c r="M42" s="81">
        <v>41.9895</v>
      </c>
      <c r="N42" s="95">
        <v>41.9895</v>
      </c>
      <c r="O42" s="64">
        <v>2530</v>
      </c>
      <c r="P42" s="65">
        <f>Table224578910112345678910111213141516171819202122[[#This Row],[PEMBULATAN]]*O42</f>
        <v>106233.435</v>
      </c>
    </row>
    <row r="43" spans="1:16" ht="23.25" customHeight="1" x14ac:dyDescent="0.2">
      <c r="A43" s="14"/>
      <c r="B43" s="75"/>
      <c r="C43" s="73" t="s">
        <v>2179</v>
      </c>
      <c r="D43" s="78" t="s">
        <v>86</v>
      </c>
      <c r="E43" s="13">
        <v>44510</v>
      </c>
      <c r="F43" s="76" t="s">
        <v>554</v>
      </c>
      <c r="G43" s="13">
        <v>44510</v>
      </c>
      <c r="H43" s="77" t="s">
        <v>1768</v>
      </c>
      <c r="I43" s="16">
        <v>79</v>
      </c>
      <c r="J43" s="16">
        <v>57</v>
      </c>
      <c r="K43" s="16">
        <v>33</v>
      </c>
      <c r="L43" s="16">
        <v>8</v>
      </c>
      <c r="M43" s="81">
        <v>37.149749999999997</v>
      </c>
      <c r="N43" s="95">
        <v>37.149749999999997</v>
      </c>
      <c r="O43" s="64">
        <v>2530</v>
      </c>
      <c r="P43" s="65">
        <f>Table224578910112345678910111213141516171819202122[[#This Row],[PEMBULATAN]]*O43</f>
        <v>93988.867499999993</v>
      </c>
    </row>
    <row r="44" spans="1:16" ht="23.25" customHeight="1" x14ac:dyDescent="0.2">
      <c r="A44" s="14"/>
      <c r="B44" s="75"/>
      <c r="C44" s="73" t="s">
        <v>2180</v>
      </c>
      <c r="D44" s="78" t="s">
        <v>86</v>
      </c>
      <c r="E44" s="13">
        <v>44510</v>
      </c>
      <c r="F44" s="76" t="s">
        <v>554</v>
      </c>
      <c r="G44" s="13">
        <v>44510</v>
      </c>
      <c r="H44" s="77" t="s">
        <v>1768</v>
      </c>
      <c r="I44" s="16">
        <v>91</v>
      </c>
      <c r="J44" s="16">
        <v>62</v>
      </c>
      <c r="K44" s="16">
        <v>30</v>
      </c>
      <c r="L44" s="16">
        <v>11</v>
      </c>
      <c r="M44" s="81">
        <v>42.314999999999998</v>
      </c>
      <c r="N44" s="95">
        <v>43</v>
      </c>
      <c r="O44" s="64">
        <v>2530</v>
      </c>
      <c r="P44" s="65">
        <f>Table224578910112345678910111213141516171819202122[[#This Row],[PEMBULATAN]]*O44</f>
        <v>108790</v>
      </c>
    </row>
    <row r="45" spans="1:16" ht="23.25" customHeight="1" x14ac:dyDescent="0.2">
      <c r="A45" s="14"/>
      <c r="B45" s="75"/>
      <c r="C45" s="73" t="s">
        <v>2181</v>
      </c>
      <c r="D45" s="78" t="s">
        <v>86</v>
      </c>
      <c r="E45" s="13">
        <v>44510</v>
      </c>
      <c r="F45" s="76" t="s">
        <v>554</v>
      </c>
      <c r="G45" s="13">
        <v>44510</v>
      </c>
      <c r="H45" s="77" t="s">
        <v>1768</v>
      </c>
      <c r="I45" s="16">
        <v>91</v>
      </c>
      <c r="J45" s="16">
        <v>58</v>
      </c>
      <c r="K45" s="16">
        <v>31</v>
      </c>
      <c r="L45" s="16">
        <v>13</v>
      </c>
      <c r="M45" s="81">
        <v>40.904499999999999</v>
      </c>
      <c r="N45" s="95">
        <v>40.904499999999999</v>
      </c>
      <c r="O45" s="64">
        <v>2530</v>
      </c>
      <c r="P45" s="65">
        <f>Table224578910112345678910111213141516171819202122[[#This Row],[PEMBULATAN]]*O45</f>
        <v>103488.38499999999</v>
      </c>
    </row>
    <row r="46" spans="1:16" ht="23.25" customHeight="1" x14ac:dyDescent="0.2">
      <c r="A46" s="14"/>
      <c r="B46" s="75"/>
      <c r="C46" s="73" t="s">
        <v>2182</v>
      </c>
      <c r="D46" s="78" t="s">
        <v>86</v>
      </c>
      <c r="E46" s="13">
        <v>44510</v>
      </c>
      <c r="F46" s="76" t="s">
        <v>554</v>
      </c>
      <c r="G46" s="13">
        <v>44510</v>
      </c>
      <c r="H46" s="77" t="s">
        <v>1768</v>
      </c>
      <c r="I46" s="16">
        <v>58</v>
      </c>
      <c r="J46" s="16">
        <v>39</v>
      </c>
      <c r="K46" s="16">
        <v>26</v>
      </c>
      <c r="L46" s="16">
        <v>5</v>
      </c>
      <c r="M46" s="81">
        <v>14.702999999999999</v>
      </c>
      <c r="N46" s="95">
        <v>14.702999999999999</v>
      </c>
      <c r="O46" s="64">
        <v>2530</v>
      </c>
      <c r="P46" s="65">
        <f>Table224578910112345678910111213141516171819202122[[#This Row],[PEMBULATAN]]*O46</f>
        <v>37198.589999999997</v>
      </c>
    </row>
    <row r="47" spans="1:16" ht="23.25" customHeight="1" x14ac:dyDescent="0.2">
      <c r="A47" s="14"/>
      <c r="B47" s="75"/>
      <c r="C47" s="73" t="s">
        <v>2183</v>
      </c>
      <c r="D47" s="78" t="s">
        <v>86</v>
      </c>
      <c r="E47" s="13">
        <v>44510</v>
      </c>
      <c r="F47" s="76" t="s">
        <v>554</v>
      </c>
      <c r="G47" s="13">
        <v>44510</v>
      </c>
      <c r="H47" s="77" t="s">
        <v>1768</v>
      </c>
      <c r="I47" s="16">
        <v>86</v>
      </c>
      <c r="J47" s="16">
        <v>65</v>
      </c>
      <c r="K47" s="16">
        <v>30</v>
      </c>
      <c r="L47" s="16">
        <v>12</v>
      </c>
      <c r="M47" s="81">
        <v>41.924999999999997</v>
      </c>
      <c r="N47" s="95">
        <v>41.924999999999997</v>
      </c>
      <c r="O47" s="64">
        <v>2530</v>
      </c>
      <c r="P47" s="65">
        <f>Table224578910112345678910111213141516171819202122[[#This Row],[PEMBULATAN]]*O47</f>
        <v>106070.25</v>
      </c>
    </row>
    <row r="48" spans="1:16" ht="23.25" customHeight="1" x14ac:dyDescent="0.2">
      <c r="A48" s="14"/>
      <c r="B48" s="75"/>
      <c r="C48" s="73" t="s">
        <v>2184</v>
      </c>
      <c r="D48" s="78" t="s">
        <v>86</v>
      </c>
      <c r="E48" s="13">
        <v>44510</v>
      </c>
      <c r="F48" s="76" t="s">
        <v>554</v>
      </c>
      <c r="G48" s="13">
        <v>44510</v>
      </c>
      <c r="H48" s="77" t="s">
        <v>1768</v>
      </c>
      <c r="I48" s="16">
        <v>75</v>
      </c>
      <c r="J48" s="16">
        <v>61</v>
      </c>
      <c r="K48" s="16">
        <v>18</v>
      </c>
      <c r="L48" s="16">
        <v>4</v>
      </c>
      <c r="M48" s="81">
        <v>20.587499999999999</v>
      </c>
      <c r="N48" s="95">
        <v>20.587499999999999</v>
      </c>
      <c r="O48" s="64">
        <v>2530</v>
      </c>
      <c r="P48" s="65">
        <f>Table224578910112345678910111213141516171819202122[[#This Row],[PEMBULATAN]]*O48</f>
        <v>52086.375</v>
      </c>
    </row>
    <row r="49" spans="1:16" ht="23.25" customHeight="1" x14ac:dyDescent="0.2">
      <c r="A49" s="14"/>
      <c r="B49" s="75"/>
      <c r="C49" s="73" t="s">
        <v>2185</v>
      </c>
      <c r="D49" s="78" t="s">
        <v>86</v>
      </c>
      <c r="E49" s="13">
        <v>44510</v>
      </c>
      <c r="F49" s="76" t="s">
        <v>554</v>
      </c>
      <c r="G49" s="13">
        <v>44510</v>
      </c>
      <c r="H49" s="77" t="s">
        <v>1768</v>
      </c>
      <c r="I49" s="16">
        <v>99</v>
      </c>
      <c r="J49" s="16">
        <v>57</v>
      </c>
      <c r="K49" s="16">
        <v>25</v>
      </c>
      <c r="L49" s="16">
        <v>10</v>
      </c>
      <c r="M49" s="81">
        <v>35.268749999999997</v>
      </c>
      <c r="N49" s="95">
        <v>35.268749999999997</v>
      </c>
      <c r="O49" s="64">
        <v>2530</v>
      </c>
      <c r="P49" s="65">
        <f>Table224578910112345678910111213141516171819202122[[#This Row],[PEMBULATAN]]*O49</f>
        <v>89229.9375</v>
      </c>
    </row>
    <row r="50" spans="1:16" ht="23.25" customHeight="1" x14ac:dyDescent="0.2">
      <c r="A50" s="14"/>
      <c r="B50" s="75"/>
      <c r="C50" s="73" t="s">
        <v>2186</v>
      </c>
      <c r="D50" s="78" t="s">
        <v>86</v>
      </c>
      <c r="E50" s="13">
        <v>44510</v>
      </c>
      <c r="F50" s="76" t="s">
        <v>554</v>
      </c>
      <c r="G50" s="13">
        <v>44510</v>
      </c>
      <c r="H50" s="77" t="s">
        <v>1768</v>
      </c>
      <c r="I50" s="16">
        <v>87</v>
      </c>
      <c r="J50" s="16">
        <v>62</v>
      </c>
      <c r="K50" s="16">
        <v>31</v>
      </c>
      <c r="L50" s="16">
        <v>9</v>
      </c>
      <c r="M50" s="81">
        <v>41.8035</v>
      </c>
      <c r="N50" s="95">
        <v>41.8035</v>
      </c>
      <c r="O50" s="64">
        <v>2530</v>
      </c>
      <c r="P50" s="65">
        <f>Table224578910112345678910111213141516171819202122[[#This Row],[PEMBULATAN]]*O50</f>
        <v>105762.855</v>
      </c>
    </row>
    <row r="51" spans="1:16" ht="23.25" customHeight="1" x14ac:dyDescent="0.2">
      <c r="A51" s="14"/>
      <c r="B51" s="75"/>
      <c r="C51" s="73" t="s">
        <v>2187</v>
      </c>
      <c r="D51" s="78" t="s">
        <v>86</v>
      </c>
      <c r="E51" s="13">
        <v>44510</v>
      </c>
      <c r="F51" s="76" t="s">
        <v>554</v>
      </c>
      <c r="G51" s="13">
        <v>44510</v>
      </c>
      <c r="H51" s="77" t="s">
        <v>1768</v>
      </c>
      <c r="I51" s="16">
        <v>56</v>
      </c>
      <c r="J51" s="16">
        <v>43</v>
      </c>
      <c r="K51" s="16">
        <v>10</v>
      </c>
      <c r="L51" s="16">
        <v>2</v>
      </c>
      <c r="M51" s="81">
        <v>6.02</v>
      </c>
      <c r="N51" s="95">
        <v>6.02</v>
      </c>
      <c r="O51" s="64">
        <v>2530</v>
      </c>
      <c r="P51" s="65">
        <f>Table224578910112345678910111213141516171819202122[[#This Row],[PEMBULATAN]]*O51</f>
        <v>15230.599999999999</v>
      </c>
    </row>
    <row r="52" spans="1:16" ht="23.25" customHeight="1" x14ac:dyDescent="0.2">
      <c r="A52" s="14"/>
      <c r="B52" s="75"/>
      <c r="C52" s="73" t="s">
        <v>2188</v>
      </c>
      <c r="D52" s="78" t="s">
        <v>86</v>
      </c>
      <c r="E52" s="13">
        <v>44510</v>
      </c>
      <c r="F52" s="76" t="s">
        <v>554</v>
      </c>
      <c r="G52" s="13">
        <v>44510</v>
      </c>
      <c r="H52" s="77" t="s">
        <v>1768</v>
      </c>
      <c r="I52" s="16">
        <v>64</v>
      </c>
      <c r="J52" s="16">
        <v>43</v>
      </c>
      <c r="K52" s="16">
        <v>11</v>
      </c>
      <c r="L52" s="16">
        <v>2</v>
      </c>
      <c r="M52" s="81">
        <v>7.5679999999999996</v>
      </c>
      <c r="N52" s="95">
        <v>7.5679999999999996</v>
      </c>
      <c r="O52" s="64">
        <v>2530</v>
      </c>
      <c r="P52" s="65">
        <f>Table224578910112345678910111213141516171819202122[[#This Row],[PEMBULATAN]]*O52</f>
        <v>19147.039999999997</v>
      </c>
    </row>
    <row r="53" spans="1:16" ht="23.25" customHeight="1" x14ac:dyDescent="0.2">
      <c r="A53" s="14"/>
      <c r="B53" s="75"/>
      <c r="C53" s="73" t="s">
        <v>2189</v>
      </c>
      <c r="D53" s="78" t="s">
        <v>86</v>
      </c>
      <c r="E53" s="13">
        <v>44510</v>
      </c>
      <c r="F53" s="76" t="s">
        <v>554</v>
      </c>
      <c r="G53" s="13">
        <v>44510</v>
      </c>
      <c r="H53" s="77" t="s">
        <v>1768</v>
      </c>
      <c r="I53" s="16">
        <v>44</v>
      </c>
      <c r="J53" s="16">
        <v>39</v>
      </c>
      <c r="K53" s="16">
        <v>10</v>
      </c>
      <c r="L53" s="16">
        <v>1</v>
      </c>
      <c r="M53" s="81">
        <v>4.29</v>
      </c>
      <c r="N53" s="95">
        <v>4.29</v>
      </c>
      <c r="O53" s="64">
        <v>2530</v>
      </c>
      <c r="P53" s="65">
        <f>Table224578910112345678910111213141516171819202122[[#This Row],[PEMBULATAN]]*O53</f>
        <v>10853.7</v>
      </c>
    </row>
    <row r="54" spans="1:16" ht="23.25" customHeight="1" x14ac:dyDescent="0.2">
      <c r="A54" s="14"/>
      <c r="B54" s="75"/>
      <c r="C54" s="73" t="s">
        <v>2190</v>
      </c>
      <c r="D54" s="78" t="s">
        <v>86</v>
      </c>
      <c r="E54" s="13">
        <v>44510</v>
      </c>
      <c r="F54" s="76" t="s">
        <v>554</v>
      </c>
      <c r="G54" s="13">
        <v>44510</v>
      </c>
      <c r="H54" s="77" t="s">
        <v>1768</v>
      </c>
      <c r="I54" s="16">
        <v>84</v>
      </c>
      <c r="J54" s="16">
        <v>56</v>
      </c>
      <c r="K54" s="16">
        <v>44</v>
      </c>
      <c r="L54" s="16">
        <v>14</v>
      </c>
      <c r="M54" s="81">
        <v>51.744</v>
      </c>
      <c r="N54" s="95">
        <v>51.744</v>
      </c>
      <c r="O54" s="64">
        <v>2530</v>
      </c>
      <c r="P54" s="65">
        <f>Table224578910112345678910111213141516171819202122[[#This Row],[PEMBULATAN]]*O54</f>
        <v>130912.31999999999</v>
      </c>
    </row>
    <row r="55" spans="1:16" ht="23.25" customHeight="1" x14ac:dyDescent="0.2">
      <c r="A55" s="14"/>
      <c r="B55" s="75"/>
      <c r="C55" s="73" t="s">
        <v>2191</v>
      </c>
      <c r="D55" s="78" t="s">
        <v>86</v>
      </c>
      <c r="E55" s="13">
        <v>44510</v>
      </c>
      <c r="F55" s="76" t="s">
        <v>554</v>
      </c>
      <c r="G55" s="13">
        <v>44510</v>
      </c>
      <c r="H55" s="77" t="s">
        <v>1768</v>
      </c>
      <c r="I55" s="16">
        <v>86</v>
      </c>
      <c r="J55" s="16">
        <v>63</v>
      </c>
      <c r="K55" s="16">
        <v>34</v>
      </c>
      <c r="L55" s="16">
        <v>11</v>
      </c>
      <c r="M55" s="81">
        <v>46.052999999999997</v>
      </c>
      <c r="N55" s="95">
        <v>46.052999999999997</v>
      </c>
      <c r="O55" s="64">
        <v>2530</v>
      </c>
      <c r="P55" s="65">
        <f>Table224578910112345678910111213141516171819202122[[#This Row],[PEMBULATAN]]*O55</f>
        <v>116514.09</v>
      </c>
    </row>
    <row r="56" spans="1:16" ht="23.25" customHeight="1" x14ac:dyDescent="0.2">
      <c r="A56" s="14"/>
      <c r="B56" s="75"/>
      <c r="C56" s="73" t="s">
        <v>2192</v>
      </c>
      <c r="D56" s="78" t="s">
        <v>86</v>
      </c>
      <c r="E56" s="13">
        <v>44510</v>
      </c>
      <c r="F56" s="76" t="s">
        <v>554</v>
      </c>
      <c r="G56" s="13">
        <v>44510</v>
      </c>
      <c r="H56" s="77" t="s">
        <v>1768</v>
      </c>
      <c r="I56" s="16">
        <v>56</v>
      </c>
      <c r="J56" s="16">
        <v>40</v>
      </c>
      <c r="K56" s="16">
        <v>18</v>
      </c>
      <c r="L56" s="16">
        <v>3</v>
      </c>
      <c r="M56" s="81">
        <v>10.08</v>
      </c>
      <c r="N56" s="95">
        <v>10.08</v>
      </c>
      <c r="O56" s="64">
        <v>2530</v>
      </c>
      <c r="P56" s="65">
        <f>Table224578910112345678910111213141516171819202122[[#This Row],[PEMBULATAN]]*O56</f>
        <v>25502.400000000001</v>
      </c>
    </row>
    <row r="57" spans="1:16" ht="23.25" customHeight="1" x14ac:dyDescent="0.2">
      <c r="A57" s="14"/>
      <c r="B57" s="75"/>
      <c r="C57" s="73" t="s">
        <v>2193</v>
      </c>
      <c r="D57" s="78" t="s">
        <v>86</v>
      </c>
      <c r="E57" s="13">
        <v>44510</v>
      </c>
      <c r="F57" s="76" t="s">
        <v>554</v>
      </c>
      <c r="G57" s="13">
        <v>44510</v>
      </c>
      <c r="H57" s="77" t="s">
        <v>1768</v>
      </c>
      <c r="I57" s="16">
        <v>61</v>
      </c>
      <c r="J57" s="16">
        <v>42</v>
      </c>
      <c r="K57" s="16">
        <v>19</v>
      </c>
      <c r="L57" s="16">
        <v>5</v>
      </c>
      <c r="M57" s="81">
        <v>12.169499999999999</v>
      </c>
      <c r="N57" s="95">
        <v>12.169499999999999</v>
      </c>
      <c r="O57" s="64">
        <v>2530</v>
      </c>
      <c r="P57" s="65">
        <f>Table224578910112345678910111213141516171819202122[[#This Row],[PEMBULATAN]]*O57</f>
        <v>30788.834999999999</v>
      </c>
    </row>
    <row r="58" spans="1:16" ht="23.25" customHeight="1" x14ac:dyDescent="0.2">
      <c r="A58" s="14"/>
      <c r="B58" s="75"/>
      <c r="C58" s="73" t="s">
        <v>2194</v>
      </c>
      <c r="D58" s="78" t="s">
        <v>86</v>
      </c>
      <c r="E58" s="13">
        <v>44510</v>
      </c>
      <c r="F58" s="76" t="s">
        <v>554</v>
      </c>
      <c r="G58" s="13">
        <v>44510</v>
      </c>
      <c r="H58" s="77" t="s">
        <v>1768</v>
      </c>
      <c r="I58" s="16">
        <v>74</v>
      </c>
      <c r="J58" s="16">
        <v>62</v>
      </c>
      <c r="K58" s="16">
        <v>23</v>
      </c>
      <c r="L58" s="16">
        <v>11</v>
      </c>
      <c r="M58" s="81">
        <v>26.381</v>
      </c>
      <c r="N58" s="95">
        <v>27</v>
      </c>
      <c r="O58" s="64">
        <v>2530</v>
      </c>
      <c r="P58" s="65">
        <f>Table224578910112345678910111213141516171819202122[[#This Row],[PEMBULATAN]]*O58</f>
        <v>68310</v>
      </c>
    </row>
    <row r="59" spans="1:16" ht="23.25" customHeight="1" x14ac:dyDescent="0.2">
      <c r="A59" s="14"/>
      <c r="B59" s="75"/>
      <c r="C59" s="73" t="s">
        <v>2195</v>
      </c>
      <c r="D59" s="78" t="s">
        <v>86</v>
      </c>
      <c r="E59" s="13">
        <v>44510</v>
      </c>
      <c r="F59" s="76" t="s">
        <v>554</v>
      </c>
      <c r="G59" s="13">
        <v>44510</v>
      </c>
      <c r="H59" s="77" t="s">
        <v>1768</v>
      </c>
      <c r="I59" s="16">
        <v>91</v>
      </c>
      <c r="J59" s="16">
        <v>62</v>
      </c>
      <c r="K59" s="16">
        <v>36</v>
      </c>
      <c r="L59" s="16">
        <v>14</v>
      </c>
      <c r="M59" s="81">
        <v>50.777999999999999</v>
      </c>
      <c r="N59" s="95">
        <v>50.777999999999999</v>
      </c>
      <c r="O59" s="64">
        <v>2530</v>
      </c>
      <c r="P59" s="65">
        <f>Table224578910112345678910111213141516171819202122[[#This Row],[PEMBULATAN]]*O59</f>
        <v>128468.34</v>
      </c>
    </row>
    <row r="60" spans="1:16" ht="23.25" customHeight="1" x14ac:dyDescent="0.2">
      <c r="A60" s="14"/>
      <c r="B60" s="75"/>
      <c r="C60" s="73" t="s">
        <v>2196</v>
      </c>
      <c r="D60" s="78" t="s">
        <v>86</v>
      </c>
      <c r="E60" s="13">
        <v>44510</v>
      </c>
      <c r="F60" s="76" t="s">
        <v>554</v>
      </c>
      <c r="G60" s="13">
        <v>44510</v>
      </c>
      <c r="H60" s="77" t="s">
        <v>1768</v>
      </c>
      <c r="I60" s="16">
        <v>92</v>
      </c>
      <c r="J60" s="16">
        <v>60</v>
      </c>
      <c r="K60" s="16">
        <v>31</v>
      </c>
      <c r="L60" s="16">
        <v>10</v>
      </c>
      <c r="M60" s="81">
        <v>42.78</v>
      </c>
      <c r="N60" s="95">
        <v>42.78</v>
      </c>
      <c r="O60" s="64">
        <v>2530</v>
      </c>
      <c r="P60" s="65">
        <f>Table224578910112345678910111213141516171819202122[[#This Row],[PEMBULATAN]]*O60</f>
        <v>108233.40000000001</v>
      </c>
    </row>
    <row r="61" spans="1:16" ht="23.25" customHeight="1" x14ac:dyDescent="0.2">
      <c r="A61" s="14"/>
      <c r="B61" s="75"/>
      <c r="C61" s="73" t="s">
        <v>2197</v>
      </c>
      <c r="D61" s="78" t="s">
        <v>86</v>
      </c>
      <c r="E61" s="13">
        <v>44510</v>
      </c>
      <c r="F61" s="76" t="s">
        <v>554</v>
      </c>
      <c r="G61" s="13">
        <v>44510</v>
      </c>
      <c r="H61" s="77" t="s">
        <v>1768</v>
      </c>
      <c r="I61" s="16">
        <v>107</v>
      </c>
      <c r="J61" s="16">
        <v>74</v>
      </c>
      <c r="K61" s="16">
        <v>38</v>
      </c>
      <c r="L61" s="16">
        <v>15</v>
      </c>
      <c r="M61" s="81">
        <v>75.221000000000004</v>
      </c>
      <c r="N61" s="95">
        <v>75.221000000000004</v>
      </c>
      <c r="O61" s="64">
        <v>2530</v>
      </c>
      <c r="P61" s="65">
        <f>Table224578910112345678910111213141516171819202122[[#This Row],[PEMBULATAN]]*O61</f>
        <v>190309.13</v>
      </c>
    </row>
    <row r="62" spans="1:16" ht="23.25" customHeight="1" x14ac:dyDescent="0.2">
      <c r="A62" s="14"/>
      <c r="B62" s="75"/>
      <c r="C62" s="73" t="s">
        <v>2198</v>
      </c>
      <c r="D62" s="78" t="s">
        <v>86</v>
      </c>
      <c r="E62" s="13">
        <v>44510</v>
      </c>
      <c r="F62" s="76" t="s">
        <v>554</v>
      </c>
      <c r="G62" s="13">
        <v>44510</v>
      </c>
      <c r="H62" s="77" t="s">
        <v>1768</v>
      </c>
      <c r="I62" s="16">
        <v>75</v>
      </c>
      <c r="J62" s="16">
        <v>60</v>
      </c>
      <c r="K62" s="16">
        <v>23</v>
      </c>
      <c r="L62" s="16">
        <v>6</v>
      </c>
      <c r="M62" s="81">
        <v>25.875</v>
      </c>
      <c r="N62" s="95">
        <v>25.875</v>
      </c>
      <c r="O62" s="64">
        <v>2530</v>
      </c>
      <c r="P62" s="65">
        <f>Table224578910112345678910111213141516171819202122[[#This Row],[PEMBULATAN]]*O62</f>
        <v>65463.75</v>
      </c>
    </row>
    <row r="63" spans="1:16" ht="23.25" customHeight="1" x14ac:dyDescent="0.2">
      <c r="A63" s="14"/>
      <c r="B63" s="75"/>
      <c r="C63" s="73" t="s">
        <v>2199</v>
      </c>
      <c r="D63" s="78" t="s">
        <v>86</v>
      </c>
      <c r="E63" s="13">
        <v>44510</v>
      </c>
      <c r="F63" s="76" t="s">
        <v>554</v>
      </c>
      <c r="G63" s="13">
        <v>44510</v>
      </c>
      <c r="H63" s="77" t="s">
        <v>1768</v>
      </c>
      <c r="I63" s="16">
        <v>105</v>
      </c>
      <c r="J63" s="16">
        <v>71</v>
      </c>
      <c r="K63" s="16">
        <v>35</v>
      </c>
      <c r="L63" s="16">
        <v>16</v>
      </c>
      <c r="M63" s="81">
        <v>65.231250000000003</v>
      </c>
      <c r="N63" s="95">
        <v>65.231250000000003</v>
      </c>
      <c r="O63" s="64">
        <v>2530</v>
      </c>
      <c r="P63" s="65">
        <f>Table224578910112345678910111213141516171819202122[[#This Row],[PEMBULATAN]]*O63</f>
        <v>165035.0625</v>
      </c>
    </row>
    <row r="64" spans="1:16" ht="23.25" customHeight="1" x14ac:dyDescent="0.2">
      <c r="A64" s="14"/>
      <c r="B64" s="124"/>
      <c r="C64" s="73" t="s">
        <v>2200</v>
      </c>
      <c r="D64" s="78" t="s">
        <v>86</v>
      </c>
      <c r="E64" s="13">
        <v>44510</v>
      </c>
      <c r="F64" s="76" t="s">
        <v>554</v>
      </c>
      <c r="G64" s="13">
        <v>44510</v>
      </c>
      <c r="H64" s="77" t="s">
        <v>1768</v>
      </c>
      <c r="I64" s="16">
        <v>64</v>
      </c>
      <c r="J64" s="16">
        <v>42</v>
      </c>
      <c r="K64" s="16">
        <v>20</v>
      </c>
      <c r="L64" s="16">
        <v>4</v>
      </c>
      <c r="M64" s="81">
        <v>13.44</v>
      </c>
      <c r="N64" s="95">
        <v>14</v>
      </c>
      <c r="O64" s="64">
        <v>2530</v>
      </c>
      <c r="P64" s="65">
        <f>Table224578910112345678910111213141516171819202122[[#This Row],[PEMBULATAN]]*O64</f>
        <v>35420</v>
      </c>
    </row>
    <row r="65" spans="1:16" ht="23.25" customHeight="1" x14ac:dyDescent="0.2">
      <c r="A65" s="14"/>
      <c r="B65" s="75" t="s">
        <v>2201</v>
      </c>
      <c r="C65" s="73" t="s">
        <v>2202</v>
      </c>
      <c r="D65" s="78" t="s">
        <v>86</v>
      </c>
      <c r="E65" s="13">
        <v>44510</v>
      </c>
      <c r="F65" s="76" t="s">
        <v>554</v>
      </c>
      <c r="G65" s="13">
        <v>44510</v>
      </c>
      <c r="H65" s="77" t="s">
        <v>1768</v>
      </c>
      <c r="I65" s="16">
        <v>110</v>
      </c>
      <c r="J65" s="16">
        <v>81</v>
      </c>
      <c r="K65" s="16">
        <v>25</v>
      </c>
      <c r="L65" s="16">
        <v>30</v>
      </c>
      <c r="M65" s="81">
        <v>55.6875</v>
      </c>
      <c r="N65" s="95">
        <v>55.6875</v>
      </c>
      <c r="O65" s="64">
        <v>2530</v>
      </c>
      <c r="P65" s="65">
        <f>Table224578910112345678910111213141516171819202122[[#This Row],[PEMBULATAN]]*O65</f>
        <v>140889.375</v>
      </c>
    </row>
    <row r="66" spans="1:16" ht="23.25" customHeight="1" x14ac:dyDescent="0.2">
      <c r="A66" s="14"/>
      <c r="B66" s="75"/>
      <c r="C66" s="73" t="s">
        <v>2203</v>
      </c>
      <c r="D66" s="78" t="s">
        <v>86</v>
      </c>
      <c r="E66" s="13">
        <v>44510</v>
      </c>
      <c r="F66" s="76" t="s">
        <v>554</v>
      </c>
      <c r="G66" s="13">
        <v>44510</v>
      </c>
      <c r="H66" s="77" t="s">
        <v>1768</v>
      </c>
      <c r="I66" s="16">
        <v>71</v>
      </c>
      <c r="J66" s="16">
        <v>44</v>
      </c>
      <c r="K66" s="16">
        <v>23</v>
      </c>
      <c r="L66" s="16">
        <v>5</v>
      </c>
      <c r="M66" s="81">
        <v>17.963000000000001</v>
      </c>
      <c r="N66" s="95">
        <v>17.963000000000001</v>
      </c>
      <c r="O66" s="64">
        <v>2530</v>
      </c>
      <c r="P66" s="65">
        <f>Table224578910112345678910111213141516171819202122[[#This Row],[PEMBULATAN]]*O66</f>
        <v>45446.39</v>
      </c>
    </row>
    <row r="67" spans="1:16" ht="23.25" customHeight="1" x14ac:dyDescent="0.2">
      <c r="A67" s="14"/>
      <c r="B67" s="75"/>
      <c r="C67" s="73" t="s">
        <v>2204</v>
      </c>
      <c r="D67" s="78" t="s">
        <v>86</v>
      </c>
      <c r="E67" s="13">
        <v>44510</v>
      </c>
      <c r="F67" s="76" t="s">
        <v>554</v>
      </c>
      <c r="G67" s="13">
        <v>44510</v>
      </c>
      <c r="H67" s="77" t="s">
        <v>1768</v>
      </c>
      <c r="I67" s="16">
        <v>34</v>
      </c>
      <c r="J67" s="16">
        <v>34</v>
      </c>
      <c r="K67" s="16">
        <v>31</v>
      </c>
      <c r="L67" s="16">
        <v>5</v>
      </c>
      <c r="M67" s="81">
        <v>8.9589999999999996</v>
      </c>
      <c r="N67" s="95">
        <v>8.9589999999999996</v>
      </c>
      <c r="O67" s="64">
        <v>2530</v>
      </c>
      <c r="P67" s="65">
        <f>Table224578910112345678910111213141516171819202122[[#This Row],[PEMBULATAN]]*O67</f>
        <v>22666.27</v>
      </c>
    </row>
    <row r="68" spans="1:16" ht="23.25" customHeight="1" x14ac:dyDescent="0.2">
      <c r="A68" s="14"/>
      <c r="B68" s="75"/>
      <c r="C68" s="73" t="s">
        <v>2205</v>
      </c>
      <c r="D68" s="78" t="s">
        <v>86</v>
      </c>
      <c r="E68" s="13">
        <v>44510</v>
      </c>
      <c r="F68" s="76" t="s">
        <v>554</v>
      </c>
      <c r="G68" s="13">
        <v>44510</v>
      </c>
      <c r="H68" s="77" t="s">
        <v>1768</v>
      </c>
      <c r="I68" s="16">
        <v>58</v>
      </c>
      <c r="J68" s="16">
        <v>34</v>
      </c>
      <c r="K68" s="16">
        <v>15</v>
      </c>
      <c r="L68" s="16">
        <v>8</v>
      </c>
      <c r="M68" s="81">
        <v>7.3949999999999996</v>
      </c>
      <c r="N68" s="95">
        <v>8</v>
      </c>
      <c r="O68" s="64">
        <v>2530</v>
      </c>
      <c r="P68" s="65">
        <f>Table224578910112345678910111213141516171819202122[[#This Row],[PEMBULATAN]]*O68</f>
        <v>20240</v>
      </c>
    </row>
    <row r="69" spans="1:16" ht="23.25" customHeight="1" x14ac:dyDescent="0.2">
      <c r="A69" s="14"/>
      <c r="B69" s="75"/>
      <c r="C69" s="73" t="s">
        <v>2206</v>
      </c>
      <c r="D69" s="78" t="s">
        <v>86</v>
      </c>
      <c r="E69" s="13">
        <v>44510</v>
      </c>
      <c r="F69" s="76" t="s">
        <v>554</v>
      </c>
      <c r="G69" s="13">
        <v>44510</v>
      </c>
      <c r="H69" s="77" t="s">
        <v>1768</v>
      </c>
      <c r="I69" s="16">
        <v>51</v>
      </c>
      <c r="J69" s="16">
        <v>36</v>
      </c>
      <c r="K69" s="16">
        <v>30</v>
      </c>
      <c r="L69" s="16">
        <v>11</v>
      </c>
      <c r="M69" s="81">
        <v>13.77</v>
      </c>
      <c r="N69" s="95">
        <v>13.77</v>
      </c>
      <c r="O69" s="64">
        <v>2530</v>
      </c>
      <c r="P69" s="65">
        <f>Table224578910112345678910111213141516171819202122[[#This Row],[PEMBULATAN]]*O69</f>
        <v>34838.1</v>
      </c>
    </row>
    <row r="70" spans="1:16" ht="23.25" customHeight="1" x14ac:dyDescent="0.2">
      <c r="A70" s="14"/>
      <c r="B70" s="75"/>
      <c r="C70" s="73" t="s">
        <v>2207</v>
      </c>
      <c r="D70" s="78" t="s">
        <v>86</v>
      </c>
      <c r="E70" s="13">
        <v>44510</v>
      </c>
      <c r="F70" s="76" t="s">
        <v>554</v>
      </c>
      <c r="G70" s="13">
        <v>44510</v>
      </c>
      <c r="H70" s="77" t="s">
        <v>1768</v>
      </c>
      <c r="I70" s="16">
        <v>108</v>
      </c>
      <c r="J70" s="16">
        <v>31</v>
      </c>
      <c r="K70" s="16">
        <v>31</v>
      </c>
      <c r="L70" s="16">
        <v>13</v>
      </c>
      <c r="M70" s="81">
        <v>25.946999999999999</v>
      </c>
      <c r="N70" s="95">
        <v>25.946999999999999</v>
      </c>
      <c r="O70" s="64">
        <v>2530</v>
      </c>
      <c r="P70" s="65">
        <f>Table224578910112345678910111213141516171819202122[[#This Row],[PEMBULATAN]]*O70</f>
        <v>65645.91</v>
      </c>
    </row>
    <row r="71" spans="1:16" ht="23.25" customHeight="1" x14ac:dyDescent="0.2">
      <c r="A71" s="14"/>
      <c r="B71" s="75"/>
      <c r="C71" s="73" t="s">
        <v>2208</v>
      </c>
      <c r="D71" s="78" t="s">
        <v>86</v>
      </c>
      <c r="E71" s="13">
        <v>44510</v>
      </c>
      <c r="F71" s="76" t="s">
        <v>554</v>
      </c>
      <c r="G71" s="13">
        <v>44510</v>
      </c>
      <c r="H71" s="77" t="s">
        <v>1768</v>
      </c>
      <c r="I71" s="16">
        <v>92</v>
      </c>
      <c r="J71" s="16">
        <v>34</v>
      </c>
      <c r="K71" s="16">
        <v>25</v>
      </c>
      <c r="L71" s="16">
        <v>12</v>
      </c>
      <c r="M71" s="81">
        <v>19.55</v>
      </c>
      <c r="N71" s="95">
        <v>19.55</v>
      </c>
      <c r="O71" s="64">
        <v>2530</v>
      </c>
      <c r="P71" s="65">
        <f>Table224578910112345678910111213141516171819202122[[#This Row],[PEMBULATAN]]*O71</f>
        <v>49461.5</v>
      </c>
    </row>
    <row r="72" spans="1:16" ht="23.25" customHeight="1" x14ac:dyDescent="0.2">
      <c r="A72" s="14"/>
      <c r="B72" s="75"/>
      <c r="C72" s="73" t="s">
        <v>2209</v>
      </c>
      <c r="D72" s="78" t="s">
        <v>86</v>
      </c>
      <c r="E72" s="13">
        <v>44510</v>
      </c>
      <c r="F72" s="76" t="s">
        <v>554</v>
      </c>
      <c r="G72" s="13">
        <v>44510</v>
      </c>
      <c r="H72" s="77" t="s">
        <v>1768</v>
      </c>
      <c r="I72" s="16">
        <v>51</v>
      </c>
      <c r="J72" s="16">
        <v>46</v>
      </c>
      <c r="K72" s="16">
        <v>22</v>
      </c>
      <c r="L72" s="16">
        <v>3</v>
      </c>
      <c r="M72" s="81">
        <v>12.903</v>
      </c>
      <c r="N72" s="95">
        <v>12.903</v>
      </c>
      <c r="O72" s="64">
        <v>2530</v>
      </c>
      <c r="P72" s="65">
        <f>Table224578910112345678910111213141516171819202122[[#This Row],[PEMBULATAN]]*O72</f>
        <v>32644.59</v>
      </c>
    </row>
    <row r="73" spans="1:16" ht="23.25" customHeight="1" x14ac:dyDescent="0.2">
      <c r="A73" s="14"/>
      <c r="B73" s="124"/>
      <c r="C73" s="73" t="s">
        <v>2210</v>
      </c>
      <c r="D73" s="78" t="s">
        <v>86</v>
      </c>
      <c r="E73" s="13">
        <v>44510</v>
      </c>
      <c r="F73" s="76" t="s">
        <v>554</v>
      </c>
      <c r="G73" s="13">
        <v>44510</v>
      </c>
      <c r="H73" s="77" t="s">
        <v>1768</v>
      </c>
      <c r="I73" s="16">
        <v>46</v>
      </c>
      <c r="J73" s="16">
        <v>46</v>
      </c>
      <c r="K73" s="16">
        <v>32</v>
      </c>
      <c r="L73" s="16">
        <v>2</v>
      </c>
      <c r="M73" s="81">
        <v>16.928000000000001</v>
      </c>
      <c r="N73" s="95">
        <v>16.928000000000001</v>
      </c>
      <c r="O73" s="64">
        <v>2530</v>
      </c>
      <c r="P73" s="65">
        <f>Table224578910112345678910111213141516171819202122[[#This Row],[PEMBULATAN]]*O73</f>
        <v>42827.840000000004</v>
      </c>
    </row>
    <row r="74" spans="1:16" ht="23.25" customHeight="1" x14ac:dyDescent="0.2">
      <c r="A74" s="14"/>
      <c r="B74" s="75" t="s">
        <v>2211</v>
      </c>
      <c r="C74" s="73" t="s">
        <v>2212</v>
      </c>
      <c r="D74" s="78" t="s">
        <v>86</v>
      </c>
      <c r="E74" s="13">
        <v>44510</v>
      </c>
      <c r="F74" s="76" t="s">
        <v>554</v>
      </c>
      <c r="G74" s="13">
        <v>44510</v>
      </c>
      <c r="H74" s="77" t="s">
        <v>1768</v>
      </c>
      <c r="I74" s="16">
        <v>82</v>
      </c>
      <c r="J74" s="16">
        <v>58</v>
      </c>
      <c r="K74" s="16">
        <v>28</v>
      </c>
      <c r="L74" s="16">
        <v>13</v>
      </c>
      <c r="M74" s="81">
        <v>33.292000000000002</v>
      </c>
      <c r="N74" s="95">
        <v>33.292000000000002</v>
      </c>
      <c r="O74" s="64">
        <v>2530</v>
      </c>
      <c r="P74" s="65">
        <f>Table224578910112345678910111213141516171819202122[[#This Row],[PEMBULATAN]]*O74</f>
        <v>84228.760000000009</v>
      </c>
    </row>
    <row r="75" spans="1:16" ht="23.25" customHeight="1" x14ac:dyDescent="0.2">
      <c r="A75" s="14"/>
      <c r="B75" s="75"/>
      <c r="C75" s="73" t="s">
        <v>2213</v>
      </c>
      <c r="D75" s="78" t="s">
        <v>86</v>
      </c>
      <c r="E75" s="13">
        <v>44510</v>
      </c>
      <c r="F75" s="76" t="s">
        <v>554</v>
      </c>
      <c r="G75" s="13">
        <v>44510</v>
      </c>
      <c r="H75" s="77" t="s">
        <v>1768</v>
      </c>
      <c r="I75" s="16">
        <v>76</v>
      </c>
      <c r="J75" s="16">
        <v>38</v>
      </c>
      <c r="K75" s="16">
        <v>21</v>
      </c>
      <c r="L75" s="16">
        <v>9</v>
      </c>
      <c r="M75" s="81">
        <v>15.162000000000001</v>
      </c>
      <c r="N75" s="95">
        <v>15.162000000000001</v>
      </c>
      <c r="O75" s="64">
        <v>2530</v>
      </c>
      <c r="P75" s="65">
        <f>Table224578910112345678910111213141516171819202122[[#This Row],[PEMBULATAN]]*O75</f>
        <v>38359.86</v>
      </c>
    </row>
    <row r="76" spans="1:16" ht="23.25" customHeight="1" x14ac:dyDescent="0.2">
      <c r="A76" s="14"/>
      <c r="B76" s="75"/>
      <c r="C76" s="73" t="s">
        <v>2214</v>
      </c>
      <c r="D76" s="78" t="s">
        <v>86</v>
      </c>
      <c r="E76" s="13">
        <v>44510</v>
      </c>
      <c r="F76" s="76" t="s">
        <v>554</v>
      </c>
      <c r="G76" s="13">
        <v>44510</v>
      </c>
      <c r="H76" s="77" t="s">
        <v>1768</v>
      </c>
      <c r="I76" s="16">
        <v>44</v>
      </c>
      <c r="J76" s="16">
        <v>23</v>
      </c>
      <c r="K76" s="16">
        <v>8</v>
      </c>
      <c r="L76" s="16">
        <v>2</v>
      </c>
      <c r="M76" s="81">
        <v>2.024</v>
      </c>
      <c r="N76" s="95">
        <v>2.024</v>
      </c>
      <c r="O76" s="64">
        <v>2530</v>
      </c>
      <c r="P76" s="65">
        <f>Table224578910112345678910111213141516171819202122[[#This Row],[PEMBULATAN]]*O76</f>
        <v>5120.72</v>
      </c>
    </row>
    <row r="77" spans="1:16" ht="23.25" customHeight="1" x14ac:dyDescent="0.2">
      <c r="A77" s="14"/>
      <c r="B77" s="75"/>
      <c r="C77" s="73" t="s">
        <v>2215</v>
      </c>
      <c r="D77" s="78" t="s">
        <v>86</v>
      </c>
      <c r="E77" s="13">
        <v>44510</v>
      </c>
      <c r="F77" s="76" t="s">
        <v>554</v>
      </c>
      <c r="G77" s="13">
        <v>44510</v>
      </c>
      <c r="H77" s="77" t="s">
        <v>1768</v>
      </c>
      <c r="I77" s="16">
        <v>20</v>
      </c>
      <c r="J77" s="16">
        <v>20</v>
      </c>
      <c r="K77" s="16">
        <v>8</v>
      </c>
      <c r="L77" s="16">
        <v>1</v>
      </c>
      <c r="M77" s="81">
        <v>0.8</v>
      </c>
      <c r="N77" s="72">
        <v>1</v>
      </c>
      <c r="O77" s="64">
        <v>2530</v>
      </c>
      <c r="P77" s="65">
        <f>Table224578910112345678910111213141516171819202122[[#This Row],[PEMBULATAN]]*O77</f>
        <v>2530</v>
      </c>
    </row>
    <row r="78" spans="1:16" ht="22.5" customHeight="1" x14ac:dyDescent="0.2">
      <c r="A78" s="143" t="s">
        <v>30</v>
      </c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5"/>
      <c r="M78" s="79">
        <f>SUBTOTAL(109,Table224578910112345678910111213141516171819202122[KG VOLUME])</f>
        <v>2081.5829999999996</v>
      </c>
      <c r="N78" s="68">
        <f>SUM(N3:N77)</f>
        <v>2089.2012499999992</v>
      </c>
      <c r="O78" s="146">
        <f>SUM(P3:P77)</f>
        <v>5285679.1624999987</v>
      </c>
      <c r="P78" s="147"/>
    </row>
    <row r="79" spans="1:16" ht="18" customHeight="1" x14ac:dyDescent="0.2">
      <c r="A79" s="85"/>
      <c r="B79" s="56" t="s">
        <v>42</v>
      </c>
      <c r="C79" s="55"/>
      <c r="D79" s="57" t="s">
        <v>43</v>
      </c>
      <c r="E79" s="85"/>
      <c r="F79" s="85"/>
      <c r="G79" s="85"/>
      <c r="H79" s="85"/>
      <c r="I79" s="85"/>
      <c r="J79" s="85"/>
      <c r="K79" s="85"/>
      <c r="L79" s="85"/>
      <c r="M79" s="86"/>
      <c r="N79" s="87" t="s">
        <v>51</v>
      </c>
      <c r="O79" s="88"/>
      <c r="P79" s="88">
        <f>O78*10%</f>
        <v>528567.91624999989</v>
      </c>
    </row>
    <row r="80" spans="1:16" ht="18" customHeight="1" thickBot="1" x14ac:dyDescent="0.25">
      <c r="A80" s="85"/>
      <c r="B80" s="56"/>
      <c r="C80" s="55"/>
      <c r="D80" s="57"/>
      <c r="E80" s="85"/>
      <c r="F80" s="85"/>
      <c r="G80" s="85"/>
      <c r="H80" s="85"/>
      <c r="I80" s="85"/>
      <c r="J80" s="85"/>
      <c r="K80" s="85"/>
      <c r="L80" s="85"/>
      <c r="M80" s="86"/>
      <c r="N80" s="89" t="s">
        <v>52</v>
      </c>
      <c r="O80" s="90"/>
      <c r="P80" s="90">
        <f>O78-P79</f>
        <v>4757111.2462499989</v>
      </c>
    </row>
    <row r="81" spans="1:16" ht="18" customHeight="1" x14ac:dyDescent="0.2">
      <c r="A81" s="11"/>
      <c r="H81" s="63"/>
      <c r="N81" s="62" t="s">
        <v>31</v>
      </c>
      <c r="P81" s="69">
        <f>P80*1%</f>
        <v>47571.112462499987</v>
      </c>
    </row>
    <row r="82" spans="1:16" ht="18" customHeight="1" thickBot="1" x14ac:dyDescent="0.25">
      <c r="A82" s="11"/>
      <c r="H82" s="63"/>
      <c r="N82" s="62" t="s">
        <v>53</v>
      </c>
      <c r="P82" s="71">
        <f>P80*2%</f>
        <v>95142.224924999973</v>
      </c>
    </row>
    <row r="83" spans="1:16" ht="18" customHeight="1" x14ac:dyDescent="0.2">
      <c r="A83" s="11"/>
      <c r="H83" s="63"/>
      <c r="N83" s="66" t="s">
        <v>32</v>
      </c>
      <c r="O83" s="67"/>
      <c r="P83" s="70">
        <f>P80+P81-P82</f>
        <v>4709540.1337874988</v>
      </c>
    </row>
    <row r="85" spans="1:16" x14ac:dyDescent="0.2">
      <c r="A85" s="11"/>
      <c r="H85" s="63"/>
      <c r="P85" s="71"/>
    </row>
    <row r="86" spans="1:16" x14ac:dyDescent="0.2">
      <c r="A86" s="11"/>
      <c r="H86" s="63"/>
      <c r="O86" s="58"/>
      <c r="P86" s="71"/>
    </row>
    <row r="87" spans="1:16" s="3" customFormat="1" x14ac:dyDescent="0.25">
      <c r="A87" s="11"/>
      <c r="B87" s="2"/>
      <c r="C87" s="2"/>
      <c r="E87" s="12"/>
      <c r="H87" s="63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3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3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3"/>
      <c r="N90" s="15"/>
      <c r="O90" s="15"/>
      <c r="P90" s="15"/>
    </row>
    <row r="91" spans="1:16" s="3" customFormat="1" x14ac:dyDescent="0.25">
      <c r="A91" s="11"/>
      <c r="B91" s="2"/>
      <c r="C91" s="2"/>
      <c r="E91" s="12"/>
      <c r="H91" s="63"/>
      <c r="N91" s="15"/>
      <c r="O91" s="15"/>
      <c r="P91" s="15"/>
    </row>
    <row r="92" spans="1:16" s="3" customFormat="1" x14ac:dyDescent="0.25">
      <c r="A92" s="11"/>
      <c r="B92" s="2"/>
      <c r="C92" s="2"/>
      <c r="E92" s="12"/>
      <c r="H92" s="63"/>
      <c r="N92" s="15"/>
      <c r="O92" s="15"/>
      <c r="P92" s="15"/>
    </row>
    <row r="93" spans="1:16" s="3" customFormat="1" x14ac:dyDescent="0.25">
      <c r="A93" s="11"/>
      <c r="B93" s="2"/>
      <c r="C93" s="2"/>
      <c r="E93" s="12"/>
      <c r="H93" s="63"/>
      <c r="N93" s="15"/>
      <c r="O93" s="15"/>
      <c r="P93" s="15"/>
    </row>
    <row r="94" spans="1:16" s="3" customFormat="1" x14ac:dyDescent="0.25">
      <c r="A94" s="11"/>
      <c r="B94" s="2"/>
      <c r="C94" s="2"/>
      <c r="E94" s="12"/>
      <c r="H94" s="63"/>
      <c r="N94" s="15"/>
      <c r="O94" s="15"/>
      <c r="P94" s="15"/>
    </row>
    <row r="95" spans="1:16" s="3" customFormat="1" x14ac:dyDescent="0.25">
      <c r="A95" s="11"/>
      <c r="B95" s="2"/>
      <c r="C95" s="2"/>
      <c r="E95" s="12"/>
      <c r="H95" s="63"/>
      <c r="N95" s="15"/>
      <c r="O95" s="15"/>
      <c r="P95" s="15"/>
    </row>
    <row r="96" spans="1:16" s="3" customFormat="1" x14ac:dyDescent="0.25">
      <c r="A96" s="11"/>
      <c r="B96" s="2"/>
      <c r="C96" s="2"/>
      <c r="E96" s="12"/>
      <c r="H96" s="63"/>
      <c r="N96" s="15"/>
      <c r="O96" s="15"/>
      <c r="P96" s="15"/>
    </row>
    <row r="97" spans="1:16" s="3" customFormat="1" x14ac:dyDescent="0.25">
      <c r="A97" s="11"/>
      <c r="B97" s="2"/>
      <c r="C97" s="2"/>
      <c r="E97" s="12"/>
      <c r="H97" s="63"/>
      <c r="N97" s="15"/>
      <c r="O97" s="15"/>
      <c r="P97" s="15"/>
    </row>
    <row r="98" spans="1:16" s="3" customFormat="1" x14ac:dyDescent="0.25">
      <c r="A98" s="11"/>
      <c r="B98" s="2"/>
      <c r="C98" s="2"/>
      <c r="E98" s="12"/>
      <c r="H98" s="63"/>
      <c r="N98" s="15"/>
      <c r="O98" s="15"/>
      <c r="P98" s="15"/>
    </row>
  </sheetData>
  <mergeCells count="2">
    <mergeCell ref="A78:L78"/>
    <mergeCell ref="O78:P78"/>
  </mergeCells>
  <conditionalFormatting sqref="B3:B77">
    <cfRule type="duplicateValues" dxfId="230" priority="4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99"/>
  <sheetViews>
    <sheetView zoomScale="110" zoomScaleNormal="110" workbookViewId="0">
      <pane xSplit="3" ySplit="2" topLeftCell="D178" activePane="bottomRight" state="frozen"/>
      <selection pane="topRight" activeCell="B1" sqref="B1"/>
      <selection pane="bottomLeft" activeCell="A3" sqref="A3"/>
      <selection pane="bottomRight" activeCell="F187" sqref="F187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11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2.5" customHeight="1" x14ac:dyDescent="0.2">
      <c r="A3" s="82">
        <v>402350</v>
      </c>
      <c r="B3" s="110" t="s">
        <v>2216</v>
      </c>
      <c r="C3" s="9" t="s">
        <v>2217</v>
      </c>
      <c r="D3" s="76" t="s">
        <v>86</v>
      </c>
      <c r="E3" s="13">
        <v>44510</v>
      </c>
      <c r="F3" s="76" t="s">
        <v>554</v>
      </c>
      <c r="G3" s="13">
        <v>44510</v>
      </c>
      <c r="H3" s="10" t="s">
        <v>1768</v>
      </c>
      <c r="I3" s="1">
        <v>46</v>
      </c>
      <c r="J3" s="1">
        <v>44</v>
      </c>
      <c r="K3" s="1">
        <v>28</v>
      </c>
      <c r="L3" s="1">
        <v>9</v>
      </c>
      <c r="M3" s="80">
        <v>14.167999999999999</v>
      </c>
      <c r="N3" s="95">
        <v>14.167999999999999</v>
      </c>
      <c r="O3" s="64">
        <v>2530</v>
      </c>
      <c r="P3" s="65">
        <f>Table22457891011234567891011121314151617181920212223[[#This Row],[PEMBULATAN]]*O3</f>
        <v>35845.040000000001</v>
      </c>
    </row>
    <row r="4" spans="1:16" ht="22.5" customHeight="1" x14ac:dyDescent="0.2">
      <c r="A4" s="14"/>
      <c r="B4" s="75" t="s">
        <v>2218</v>
      </c>
      <c r="C4" s="73" t="s">
        <v>2219</v>
      </c>
      <c r="D4" s="78" t="s">
        <v>86</v>
      </c>
      <c r="E4" s="13">
        <v>44510</v>
      </c>
      <c r="F4" s="76" t="s">
        <v>554</v>
      </c>
      <c r="G4" s="13">
        <v>44510</v>
      </c>
      <c r="H4" s="77" t="s">
        <v>1768</v>
      </c>
      <c r="I4" s="16">
        <v>87</v>
      </c>
      <c r="J4" s="16">
        <v>34</v>
      </c>
      <c r="K4" s="16">
        <v>23</v>
      </c>
      <c r="L4" s="16">
        <v>7</v>
      </c>
      <c r="M4" s="81">
        <v>17.008500000000002</v>
      </c>
      <c r="N4" s="95">
        <v>17.008500000000002</v>
      </c>
      <c r="O4" s="64">
        <v>2530</v>
      </c>
      <c r="P4" s="65">
        <f>Table22457891011234567891011121314151617181920212223[[#This Row],[PEMBULATAN]]*O4</f>
        <v>43031.505000000005</v>
      </c>
    </row>
    <row r="5" spans="1:16" ht="22.5" customHeight="1" x14ac:dyDescent="0.2">
      <c r="A5" s="14"/>
      <c r="B5" s="75"/>
      <c r="C5" s="73" t="s">
        <v>2220</v>
      </c>
      <c r="D5" s="78" t="s">
        <v>86</v>
      </c>
      <c r="E5" s="13">
        <v>44510</v>
      </c>
      <c r="F5" s="76" t="s">
        <v>554</v>
      </c>
      <c r="G5" s="13">
        <v>44510</v>
      </c>
      <c r="H5" s="77" t="s">
        <v>1768</v>
      </c>
      <c r="I5" s="16">
        <v>33</v>
      </c>
      <c r="J5" s="16">
        <v>30</v>
      </c>
      <c r="K5" s="16">
        <v>20</v>
      </c>
      <c r="L5" s="16">
        <v>11</v>
      </c>
      <c r="M5" s="81">
        <v>4.95</v>
      </c>
      <c r="N5" s="95">
        <v>11</v>
      </c>
      <c r="O5" s="64">
        <v>2530</v>
      </c>
      <c r="P5" s="65">
        <f>Table22457891011234567891011121314151617181920212223[[#This Row],[PEMBULATAN]]*O5</f>
        <v>27830</v>
      </c>
    </row>
    <row r="6" spans="1:16" ht="22.5" customHeight="1" x14ac:dyDescent="0.2">
      <c r="A6" s="14"/>
      <c r="B6" s="75"/>
      <c r="C6" s="73" t="s">
        <v>2221</v>
      </c>
      <c r="D6" s="78" t="s">
        <v>86</v>
      </c>
      <c r="E6" s="13">
        <v>44510</v>
      </c>
      <c r="F6" s="76" t="s">
        <v>554</v>
      </c>
      <c r="G6" s="13">
        <v>44510</v>
      </c>
      <c r="H6" s="77" t="s">
        <v>1768</v>
      </c>
      <c r="I6" s="16">
        <v>75</v>
      </c>
      <c r="J6" s="16">
        <v>36</v>
      </c>
      <c r="K6" s="16">
        <v>28</v>
      </c>
      <c r="L6" s="16">
        <v>3</v>
      </c>
      <c r="M6" s="81">
        <v>18.899999999999999</v>
      </c>
      <c r="N6" s="95">
        <v>18.899999999999999</v>
      </c>
      <c r="O6" s="64">
        <v>2530</v>
      </c>
      <c r="P6" s="65">
        <f>Table22457891011234567891011121314151617181920212223[[#This Row],[PEMBULATAN]]*O6</f>
        <v>47817</v>
      </c>
    </row>
    <row r="7" spans="1:16" ht="22.5" customHeight="1" x14ac:dyDescent="0.2">
      <c r="A7" s="14"/>
      <c r="B7" s="75"/>
      <c r="C7" s="73" t="s">
        <v>2222</v>
      </c>
      <c r="D7" s="78" t="s">
        <v>86</v>
      </c>
      <c r="E7" s="13">
        <v>44510</v>
      </c>
      <c r="F7" s="76" t="s">
        <v>554</v>
      </c>
      <c r="G7" s="13">
        <v>44510</v>
      </c>
      <c r="H7" s="77" t="s">
        <v>1768</v>
      </c>
      <c r="I7" s="16">
        <v>90</v>
      </c>
      <c r="J7" s="16">
        <v>34</v>
      </c>
      <c r="K7" s="16">
        <v>42</v>
      </c>
      <c r="L7" s="16">
        <v>16</v>
      </c>
      <c r="M7" s="81">
        <v>32.130000000000003</v>
      </c>
      <c r="N7" s="95">
        <v>32.130000000000003</v>
      </c>
      <c r="O7" s="64">
        <v>2530</v>
      </c>
      <c r="P7" s="65">
        <f>Table22457891011234567891011121314151617181920212223[[#This Row],[PEMBULATAN]]*O7</f>
        <v>81288.900000000009</v>
      </c>
    </row>
    <row r="8" spans="1:16" ht="22.5" customHeight="1" x14ac:dyDescent="0.2">
      <c r="A8" s="14"/>
      <c r="B8" s="75"/>
      <c r="C8" s="73" t="s">
        <v>2223</v>
      </c>
      <c r="D8" s="78" t="s">
        <v>86</v>
      </c>
      <c r="E8" s="13">
        <v>44510</v>
      </c>
      <c r="F8" s="76" t="s">
        <v>554</v>
      </c>
      <c r="G8" s="13">
        <v>44510</v>
      </c>
      <c r="H8" s="77" t="s">
        <v>1768</v>
      </c>
      <c r="I8" s="16">
        <v>86</v>
      </c>
      <c r="J8" s="16">
        <v>31</v>
      </c>
      <c r="K8" s="16">
        <v>11</v>
      </c>
      <c r="L8" s="16">
        <v>2</v>
      </c>
      <c r="M8" s="81">
        <v>7.3315000000000001</v>
      </c>
      <c r="N8" s="95">
        <v>8</v>
      </c>
      <c r="O8" s="64">
        <v>2530</v>
      </c>
      <c r="P8" s="65">
        <f>Table22457891011234567891011121314151617181920212223[[#This Row],[PEMBULATAN]]*O8</f>
        <v>20240</v>
      </c>
    </row>
    <row r="9" spans="1:16" ht="22.5" customHeight="1" x14ac:dyDescent="0.2">
      <c r="A9" s="14"/>
      <c r="B9" s="75"/>
      <c r="C9" s="73" t="s">
        <v>2224</v>
      </c>
      <c r="D9" s="78" t="s">
        <v>86</v>
      </c>
      <c r="E9" s="13">
        <v>44510</v>
      </c>
      <c r="F9" s="76" t="s">
        <v>554</v>
      </c>
      <c r="G9" s="13">
        <v>44510</v>
      </c>
      <c r="H9" s="77" t="s">
        <v>1768</v>
      </c>
      <c r="I9" s="16">
        <v>83</v>
      </c>
      <c r="J9" s="16">
        <v>29</v>
      </c>
      <c r="K9" s="16">
        <v>10</v>
      </c>
      <c r="L9" s="16">
        <v>2</v>
      </c>
      <c r="M9" s="81">
        <v>6.0175000000000001</v>
      </c>
      <c r="N9" s="95">
        <v>6.0175000000000001</v>
      </c>
      <c r="O9" s="64">
        <v>2530</v>
      </c>
      <c r="P9" s="65">
        <f>Table22457891011234567891011121314151617181920212223[[#This Row],[PEMBULATAN]]*O9</f>
        <v>15224.275</v>
      </c>
    </row>
    <row r="10" spans="1:16" ht="22.5" customHeight="1" x14ac:dyDescent="0.2">
      <c r="A10" s="14"/>
      <c r="B10" s="75"/>
      <c r="C10" s="73" t="s">
        <v>2225</v>
      </c>
      <c r="D10" s="78" t="s">
        <v>86</v>
      </c>
      <c r="E10" s="13">
        <v>44510</v>
      </c>
      <c r="F10" s="76" t="s">
        <v>554</v>
      </c>
      <c r="G10" s="13">
        <v>44510</v>
      </c>
      <c r="H10" s="77" t="s">
        <v>1768</v>
      </c>
      <c r="I10" s="16">
        <v>88</v>
      </c>
      <c r="J10" s="16">
        <v>36</v>
      </c>
      <c r="K10" s="16">
        <v>12</v>
      </c>
      <c r="L10" s="16">
        <v>5</v>
      </c>
      <c r="M10" s="81">
        <v>9.5039999999999996</v>
      </c>
      <c r="N10" s="95">
        <v>9.5039999999999996</v>
      </c>
      <c r="O10" s="64">
        <v>2530</v>
      </c>
      <c r="P10" s="65">
        <f>Table22457891011234567891011121314151617181920212223[[#This Row],[PEMBULATAN]]*O10</f>
        <v>24045.119999999999</v>
      </c>
    </row>
    <row r="11" spans="1:16" ht="22.5" customHeight="1" x14ac:dyDescent="0.2">
      <c r="A11" s="14"/>
      <c r="B11" s="75"/>
      <c r="C11" s="73" t="s">
        <v>2226</v>
      </c>
      <c r="D11" s="78" t="s">
        <v>86</v>
      </c>
      <c r="E11" s="13">
        <v>44510</v>
      </c>
      <c r="F11" s="76" t="s">
        <v>554</v>
      </c>
      <c r="G11" s="13">
        <v>44510</v>
      </c>
      <c r="H11" s="77" t="s">
        <v>1768</v>
      </c>
      <c r="I11" s="16">
        <v>61</v>
      </c>
      <c r="J11" s="16">
        <v>54</v>
      </c>
      <c r="K11" s="16">
        <v>12</v>
      </c>
      <c r="L11" s="16">
        <v>4</v>
      </c>
      <c r="M11" s="81">
        <v>9.8819999999999997</v>
      </c>
      <c r="N11" s="95">
        <v>9.8819999999999997</v>
      </c>
      <c r="O11" s="64">
        <v>2530</v>
      </c>
      <c r="P11" s="65">
        <f>Table22457891011234567891011121314151617181920212223[[#This Row],[PEMBULATAN]]*O11</f>
        <v>25001.46</v>
      </c>
    </row>
    <row r="12" spans="1:16" ht="22.5" customHeight="1" x14ac:dyDescent="0.2">
      <c r="A12" s="14"/>
      <c r="B12" s="75"/>
      <c r="C12" s="73" t="s">
        <v>2227</v>
      </c>
      <c r="D12" s="78" t="s">
        <v>86</v>
      </c>
      <c r="E12" s="13">
        <v>44510</v>
      </c>
      <c r="F12" s="76" t="s">
        <v>554</v>
      </c>
      <c r="G12" s="13">
        <v>44510</v>
      </c>
      <c r="H12" s="77" t="s">
        <v>1768</v>
      </c>
      <c r="I12" s="16">
        <v>77</v>
      </c>
      <c r="J12" s="16">
        <v>50</v>
      </c>
      <c r="K12" s="16">
        <v>23</v>
      </c>
      <c r="L12" s="16">
        <v>12</v>
      </c>
      <c r="M12" s="81">
        <v>22.137499999999999</v>
      </c>
      <c r="N12" s="95">
        <v>22.137499999999999</v>
      </c>
      <c r="O12" s="64">
        <v>2530</v>
      </c>
      <c r="P12" s="65">
        <f>Table22457891011234567891011121314151617181920212223[[#This Row],[PEMBULATAN]]*O12</f>
        <v>56007.875</v>
      </c>
    </row>
    <row r="13" spans="1:16" ht="22.5" customHeight="1" x14ac:dyDescent="0.2">
      <c r="A13" s="14"/>
      <c r="B13" s="75"/>
      <c r="C13" s="73" t="s">
        <v>2228</v>
      </c>
      <c r="D13" s="78" t="s">
        <v>86</v>
      </c>
      <c r="E13" s="13">
        <v>44510</v>
      </c>
      <c r="F13" s="76" t="s">
        <v>554</v>
      </c>
      <c r="G13" s="13">
        <v>44510</v>
      </c>
      <c r="H13" s="77" t="s">
        <v>1768</v>
      </c>
      <c r="I13" s="16">
        <v>94</v>
      </c>
      <c r="J13" s="16">
        <v>29</v>
      </c>
      <c r="K13" s="16">
        <v>8</v>
      </c>
      <c r="L13" s="16">
        <v>3</v>
      </c>
      <c r="M13" s="81">
        <v>5.452</v>
      </c>
      <c r="N13" s="95">
        <v>6</v>
      </c>
      <c r="O13" s="64">
        <v>2530</v>
      </c>
      <c r="P13" s="65">
        <f>Table22457891011234567891011121314151617181920212223[[#This Row],[PEMBULATAN]]*O13</f>
        <v>15180</v>
      </c>
    </row>
    <row r="14" spans="1:16" ht="22.5" customHeight="1" x14ac:dyDescent="0.2">
      <c r="A14" s="14"/>
      <c r="B14" s="75"/>
      <c r="C14" s="73" t="s">
        <v>2229</v>
      </c>
      <c r="D14" s="78" t="s">
        <v>86</v>
      </c>
      <c r="E14" s="13">
        <v>44510</v>
      </c>
      <c r="F14" s="76" t="s">
        <v>554</v>
      </c>
      <c r="G14" s="13">
        <v>44510</v>
      </c>
      <c r="H14" s="77" t="s">
        <v>1768</v>
      </c>
      <c r="I14" s="16">
        <v>98</v>
      </c>
      <c r="J14" s="16">
        <v>10</v>
      </c>
      <c r="K14" s="16">
        <v>6</v>
      </c>
      <c r="L14" s="16">
        <v>2</v>
      </c>
      <c r="M14" s="81">
        <v>1.47</v>
      </c>
      <c r="N14" s="95">
        <v>2</v>
      </c>
      <c r="O14" s="64">
        <v>2530</v>
      </c>
      <c r="P14" s="65">
        <f>Table22457891011234567891011121314151617181920212223[[#This Row],[PEMBULATAN]]*O14</f>
        <v>5060</v>
      </c>
    </row>
    <row r="15" spans="1:16" ht="22.5" customHeight="1" x14ac:dyDescent="0.2">
      <c r="A15" s="14"/>
      <c r="B15" s="75"/>
      <c r="C15" s="73" t="s">
        <v>2230</v>
      </c>
      <c r="D15" s="78" t="s">
        <v>86</v>
      </c>
      <c r="E15" s="13">
        <v>44510</v>
      </c>
      <c r="F15" s="76" t="s">
        <v>554</v>
      </c>
      <c r="G15" s="13">
        <v>44510</v>
      </c>
      <c r="H15" s="77" t="s">
        <v>1768</v>
      </c>
      <c r="I15" s="16">
        <v>43</v>
      </c>
      <c r="J15" s="16">
        <v>40</v>
      </c>
      <c r="K15" s="16">
        <v>32</v>
      </c>
      <c r="L15" s="16">
        <v>8</v>
      </c>
      <c r="M15" s="81">
        <v>13.76</v>
      </c>
      <c r="N15" s="95">
        <v>13.76</v>
      </c>
      <c r="O15" s="64">
        <v>2530</v>
      </c>
      <c r="P15" s="65">
        <f>Table22457891011234567891011121314151617181920212223[[#This Row],[PEMBULATAN]]*O15</f>
        <v>34812.800000000003</v>
      </c>
    </row>
    <row r="16" spans="1:16" ht="22.5" customHeight="1" x14ac:dyDescent="0.2">
      <c r="A16" s="14"/>
      <c r="B16" s="75"/>
      <c r="C16" s="73" t="s">
        <v>2231</v>
      </c>
      <c r="D16" s="78" t="s">
        <v>86</v>
      </c>
      <c r="E16" s="13">
        <v>44510</v>
      </c>
      <c r="F16" s="76" t="s">
        <v>554</v>
      </c>
      <c r="G16" s="13">
        <v>44510</v>
      </c>
      <c r="H16" s="77" t="s">
        <v>1768</v>
      </c>
      <c r="I16" s="16">
        <v>88</v>
      </c>
      <c r="J16" s="16">
        <v>49</v>
      </c>
      <c r="K16" s="16">
        <v>10</v>
      </c>
      <c r="L16" s="16">
        <v>8</v>
      </c>
      <c r="M16" s="81">
        <v>10.78</v>
      </c>
      <c r="N16" s="95">
        <v>10.78</v>
      </c>
      <c r="O16" s="64">
        <v>2530</v>
      </c>
      <c r="P16" s="65">
        <f>Table22457891011234567891011121314151617181920212223[[#This Row],[PEMBULATAN]]*O16</f>
        <v>27273.399999999998</v>
      </c>
    </row>
    <row r="17" spans="1:16" ht="22.5" customHeight="1" x14ac:dyDescent="0.2">
      <c r="A17" s="14"/>
      <c r="B17" s="75"/>
      <c r="C17" s="73" t="s">
        <v>2232</v>
      </c>
      <c r="D17" s="78" t="s">
        <v>86</v>
      </c>
      <c r="E17" s="13">
        <v>44510</v>
      </c>
      <c r="F17" s="76" t="s">
        <v>554</v>
      </c>
      <c r="G17" s="13">
        <v>44510</v>
      </c>
      <c r="H17" s="77" t="s">
        <v>1768</v>
      </c>
      <c r="I17" s="16">
        <v>58</v>
      </c>
      <c r="J17" s="16">
        <v>44</v>
      </c>
      <c r="K17" s="16">
        <v>38</v>
      </c>
      <c r="L17" s="16">
        <v>23</v>
      </c>
      <c r="M17" s="81">
        <v>24.244</v>
      </c>
      <c r="N17" s="95">
        <v>24.244</v>
      </c>
      <c r="O17" s="64">
        <v>2530</v>
      </c>
      <c r="P17" s="65">
        <f>Table22457891011234567891011121314151617181920212223[[#This Row],[PEMBULATAN]]*O17</f>
        <v>61337.32</v>
      </c>
    </row>
    <row r="18" spans="1:16" ht="22.5" customHeight="1" x14ac:dyDescent="0.2">
      <c r="A18" s="14"/>
      <c r="B18" s="75"/>
      <c r="C18" s="73" t="s">
        <v>2233</v>
      </c>
      <c r="D18" s="78" t="s">
        <v>86</v>
      </c>
      <c r="E18" s="13">
        <v>44510</v>
      </c>
      <c r="F18" s="76" t="s">
        <v>554</v>
      </c>
      <c r="G18" s="13">
        <v>44510</v>
      </c>
      <c r="H18" s="77" t="s">
        <v>1768</v>
      </c>
      <c r="I18" s="16">
        <v>38</v>
      </c>
      <c r="J18" s="16">
        <v>28</v>
      </c>
      <c r="K18" s="16">
        <v>31</v>
      </c>
      <c r="L18" s="16">
        <v>7</v>
      </c>
      <c r="M18" s="81">
        <v>8.2460000000000004</v>
      </c>
      <c r="N18" s="95">
        <v>8.2460000000000004</v>
      </c>
      <c r="O18" s="64">
        <v>2530</v>
      </c>
      <c r="P18" s="65">
        <f>Table22457891011234567891011121314151617181920212223[[#This Row],[PEMBULATAN]]*O18</f>
        <v>20862.38</v>
      </c>
    </row>
    <row r="19" spans="1:16" ht="22.5" customHeight="1" x14ac:dyDescent="0.2">
      <c r="A19" s="14"/>
      <c r="B19" s="75"/>
      <c r="C19" s="73" t="s">
        <v>2234</v>
      </c>
      <c r="D19" s="78" t="s">
        <v>86</v>
      </c>
      <c r="E19" s="13">
        <v>44510</v>
      </c>
      <c r="F19" s="76" t="s">
        <v>554</v>
      </c>
      <c r="G19" s="13">
        <v>44510</v>
      </c>
      <c r="H19" s="77" t="s">
        <v>1768</v>
      </c>
      <c r="I19" s="16">
        <v>52</v>
      </c>
      <c r="J19" s="16">
        <v>45</v>
      </c>
      <c r="K19" s="16">
        <v>34</v>
      </c>
      <c r="L19" s="16">
        <v>14</v>
      </c>
      <c r="M19" s="81">
        <v>19.89</v>
      </c>
      <c r="N19" s="95">
        <v>19.89</v>
      </c>
      <c r="O19" s="64">
        <v>2530</v>
      </c>
      <c r="P19" s="65">
        <f>Table22457891011234567891011121314151617181920212223[[#This Row],[PEMBULATAN]]*O19</f>
        <v>50321.700000000004</v>
      </c>
    </row>
    <row r="20" spans="1:16" ht="22.5" customHeight="1" x14ac:dyDescent="0.2">
      <c r="A20" s="14"/>
      <c r="B20" s="75"/>
      <c r="C20" s="73" t="s">
        <v>2235</v>
      </c>
      <c r="D20" s="78" t="s">
        <v>86</v>
      </c>
      <c r="E20" s="13">
        <v>44510</v>
      </c>
      <c r="F20" s="76" t="s">
        <v>554</v>
      </c>
      <c r="G20" s="13">
        <v>44510</v>
      </c>
      <c r="H20" s="77" t="s">
        <v>1768</v>
      </c>
      <c r="I20" s="16">
        <v>68</v>
      </c>
      <c r="J20" s="16">
        <v>26</v>
      </c>
      <c r="K20" s="16">
        <v>20</v>
      </c>
      <c r="L20" s="16">
        <v>11</v>
      </c>
      <c r="M20" s="81">
        <v>8.84</v>
      </c>
      <c r="N20" s="95">
        <v>11</v>
      </c>
      <c r="O20" s="64">
        <v>2530</v>
      </c>
      <c r="P20" s="65">
        <f>Table22457891011234567891011121314151617181920212223[[#This Row],[PEMBULATAN]]*O20</f>
        <v>27830</v>
      </c>
    </row>
    <row r="21" spans="1:16" ht="22.5" customHeight="1" x14ac:dyDescent="0.2">
      <c r="A21" s="14"/>
      <c r="B21" s="75"/>
      <c r="C21" s="73" t="s">
        <v>2236</v>
      </c>
      <c r="D21" s="78" t="s">
        <v>86</v>
      </c>
      <c r="E21" s="13">
        <v>44510</v>
      </c>
      <c r="F21" s="76" t="s">
        <v>554</v>
      </c>
      <c r="G21" s="13">
        <v>44510</v>
      </c>
      <c r="H21" s="77" t="s">
        <v>1768</v>
      </c>
      <c r="I21" s="16">
        <v>55</v>
      </c>
      <c r="J21" s="16">
        <v>34</v>
      </c>
      <c r="K21" s="16">
        <v>15</v>
      </c>
      <c r="L21" s="16">
        <v>12</v>
      </c>
      <c r="M21" s="81">
        <v>7.0125000000000002</v>
      </c>
      <c r="N21" s="95">
        <v>12</v>
      </c>
      <c r="O21" s="64">
        <v>2530</v>
      </c>
      <c r="P21" s="65">
        <f>Table22457891011234567891011121314151617181920212223[[#This Row],[PEMBULATAN]]*O21</f>
        <v>30360</v>
      </c>
    </row>
    <row r="22" spans="1:16" ht="22.5" customHeight="1" x14ac:dyDescent="0.2">
      <c r="A22" s="14"/>
      <c r="B22" s="75"/>
      <c r="C22" s="73" t="s">
        <v>2237</v>
      </c>
      <c r="D22" s="78" t="s">
        <v>86</v>
      </c>
      <c r="E22" s="13">
        <v>44510</v>
      </c>
      <c r="F22" s="76" t="s">
        <v>554</v>
      </c>
      <c r="G22" s="13">
        <v>44510</v>
      </c>
      <c r="H22" s="77" t="s">
        <v>1768</v>
      </c>
      <c r="I22" s="16">
        <v>38</v>
      </c>
      <c r="J22" s="16">
        <v>38</v>
      </c>
      <c r="K22" s="16">
        <v>15</v>
      </c>
      <c r="L22" s="16">
        <v>4</v>
      </c>
      <c r="M22" s="81">
        <v>5.415</v>
      </c>
      <c r="N22" s="95">
        <v>6</v>
      </c>
      <c r="O22" s="64">
        <v>2530</v>
      </c>
      <c r="P22" s="65">
        <f>Table22457891011234567891011121314151617181920212223[[#This Row],[PEMBULATAN]]*O22</f>
        <v>15180</v>
      </c>
    </row>
    <row r="23" spans="1:16" ht="22.5" customHeight="1" x14ac:dyDescent="0.2">
      <c r="A23" s="14"/>
      <c r="B23" s="75"/>
      <c r="C23" s="73" t="s">
        <v>2238</v>
      </c>
      <c r="D23" s="78" t="s">
        <v>86</v>
      </c>
      <c r="E23" s="13">
        <v>44510</v>
      </c>
      <c r="F23" s="76" t="s">
        <v>554</v>
      </c>
      <c r="G23" s="13">
        <v>44510</v>
      </c>
      <c r="H23" s="77" t="s">
        <v>1768</v>
      </c>
      <c r="I23" s="16">
        <v>47</v>
      </c>
      <c r="J23" s="16">
        <v>40</v>
      </c>
      <c r="K23" s="16">
        <v>21</v>
      </c>
      <c r="L23" s="16">
        <v>3</v>
      </c>
      <c r="M23" s="81">
        <v>9.8699999999999992</v>
      </c>
      <c r="N23" s="95">
        <v>9.8699999999999992</v>
      </c>
      <c r="O23" s="64">
        <v>2530</v>
      </c>
      <c r="P23" s="65">
        <f>Table22457891011234567891011121314151617181920212223[[#This Row],[PEMBULATAN]]*O23</f>
        <v>24971.1</v>
      </c>
    </row>
    <row r="24" spans="1:16" ht="22.5" customHeight="1" x14ac:dyDescent="0.2">
      <c r="A24" s="14"/>
      <c r="B24" s="75"/>
      <c r="C24" s="73" t="s">
        <v>2239</v>
      </c>
      <c r="D24" s="78" t="s">
        <v>86</v>
      </c>
      <c r="E24" s="13">
        <v>44510</v>
      </c>
      <c r="F24" s="76" t="s">
        <v>554</v>
      </c>
      <c r="G24" s="13">
        <v>44510</v>
      </c>
      <c r="H24" s="77" t="s">
        <v>1768</v>
      </c>
      <c r="I24" s="16">
        <v>75</v>
      </c>
      <c r="J24" s="16">
        <v>48</v>
      </c>
      <c r="K24" s="16">
        <v>36</v>
      </c>
      <c r="L24" s="16">
        <v>13</v>
      </c>
      <c r="M24" s="81">
        <v>32.4</v>
      </c>
      <c r="N24" s="95">
        <v>33</v>
      </c>
      <c r="O24" s="64">
        <v>2530</v>
      </c>
      <c r="P24" s="65">
        <f>Table22457891011234567891011121314151617181920212223[[#This Row],[PEMBULATAN]]*O24</f>
        <v>83490</v>
      </c>
    </row>
    <row r="25" spans="1:16" ht="22.5" customHeight="1" x14ac:dyDescent="0.2">
      <c r="A25" s="14"/>
      <c r="B25" s="75"/>
      <c r="C25" s="73" t="s">
        <v>2240</v>
      </c>
      <c r="D25" s="78" t="s">
        <v>86</v>
      </c>
      <c r="E25" s="13">
        <v>44510</v>
      </c>
      <c r="F25" s="76" t="s">
        <v>554</v>
      </c>
      <c r="G25" s="13">
        <v>44510</v>
      </c>
      <c r="H25" s="77" t="s">
        <v>1768</v>
      </c>
      <c r="I25" s="16">
        <v>94</v>
      </c>
      <c r="J25" s="16">
        <v>18</v>
      </c>
      <c r="K25" s="16">
        <v>10</v>
      </c>
      <c r="L25" s="16">
        <v>6</v>
      </c>
      <c r="M25" s="81">
        <v>4.2300000000000004</v>
      </c>
      <c r="N25" s="95">
        <v>6</v>
      </c>
      <c r="O25" s="64">
        <v>2530</v>
      </c>
      <c r="P25" s="65">
        <f>Table22457891011234567891011121314151617181920212223[[#This Row],[PEMBULATAN]]*O25</f>
        <v>15180</v>
      </c>
    </row>
    <row r="26" spans="1:16" ht="22.5" customHeight="1" x14ac:dyDescent="0.2">
      <c r="A26" s="14"/>
      <c r="B26" s="75"/>
      <c r="C26" s="73" t="s">
        <v>2241</v>
      </c>
      <c r="D26" s="78" t="s">
        <v>86</v>
      </c>
      <c r="E26" s="13">
        <v>44510</v>
      </c>
      <c r="F26" s="76" t="s">
        <v>554</v>
      </c>
      <c r="G26" s="13">
        <v>44510</v>
      </c>
      <c r="H26" s="77" t="s">
        <v>1768</v>
      </c>
      <c r="I26" s="16">
        <v>120</v>
      </c>
      <c r="J26" s="16">
        <v>5</v>
      </c>
      <c r="K26" s="16">
        <v>5</v>
      </c>
      <c r="L26" s="16">
        <v>1</v>
      </c>
      <c r="M26" s="81">
        <v>0.75</v>
      </c>
      <c r="N26" s="95">
        <v>1</v>
      </c>
      <c r="O26" s="64">
        <v>2530</v>
      </c>
      <c r="P26" s="65">
        <f>Table22457891011234567891011121314151617181920212223[[#This Row],[PEMBULATAN]]*O26</f>
        <v>2530</v>
      </c>
    </row>
    <row r="27" spans="1:16" ht="22.5" customHeight="1" x14ac:dyDescent="0.2">
      <c r="A27" s="14"/>
      <c r="B27" s="75"/>
      <c r="C27" s="73" t="s">
        <v>2242</v>
      </c>
      <c r="D27" s="78" t="s">
        <v>86</v>
      </c>
      <c r="E27" s="13">
        <v>44510</v>
      </c>
      <c r="F27" s="76" t="s">
        <v>554</v>
      </c>
      <c r="G27" s="13">
        <v>44510</v>
      </c>
      <c r="H27" s="77" t="s">
        <v>1768</v>
      </c>
      <c r="I27" s="16">
        <v>71</v>
      </c>
      <c r="J27" s="16">
        <v>31</v>
      </c>
      <c r="K27" s="16">
        <v>31</v>
      </c>
      <c r="L27" s="16">
        <v>6</v>
      </c>
      <c r="M27" s="81">
        <v>17.057749999999999</v>
      </c>
      <c r="N27" s="95">
        <v>17.057749999999999</v>
      </c>
      <c r="O27" s="64">
        <v>2530</v>
      </c>
      <c r="P27" s="65">
        <f>Table22457891011234567891011121314151617181920212223[[#This Row],[PEMBULATAN]]*O27</f>
        <v>43156.107499999998</v>
      </c>
    </row>
    <row r="28" spans="1:16" ht="22.5" customHeight="1" x14ac:dyDescent="0.2">
      <c r="A28" s="14"/>
      <c r="B28" s="75"/>
      <c r="C28" s="73" t="s">
        <v>2243</v>
      </c>
      <c r="D28" s="78" t="s">
        <v>86</v>
      </c>
      <c r="E28" s="13">
        <v>44510</v>
      </c>
      <c r="F28" s="76" t="s">
        <v>554</v>
      </c>
      <c r="G28" s="13">
        <v>44510</v>
      </c>
      <c r="H28" s="77" t="s">
        <v>1768</v>
      </c>
      <c r="I28" s="16">
        <v>53</v>
      </c>
      <c r="J28" s="16">
        <v>32</v>
      </c>
      <c r="K28" s="16">
        <v>28</v>
      </c>
      <c r="L28" s="16">
        <v>3</v>
      </c>
      <c r="M28" s="81">
        <v>11.872</v>
      </c>
      <c r="N28" s="95">
        <v>11.872</v>
      </c>
      <c r="O28" s="64">
        <v>2530</v>
      </c>
      <c r="P28" s="65">
        <f>Table22457891011234567891011121314151617181920212223[[#This Row],[PEMBULATAN]]*O28</f>
        <v>30036.16</v>
      </c>
    </row>
    <row r="29" spans="1:16" ht="22.5" customHeight="1" x14ac:dyDescent="0.2">
      <c r="A29" s="14"/>
      <c r="B29" s="75"/>
      <c r="C29" s="73" t="s">
        <v>2244</v>
      </c>
      <c r="D29" s="78" t="s">
        <v>86</v>
      </c>
      <c r="E29" s="13">
        <v>44510</v>
      </c>
      <c r="F29" s="76" t="s">
        <v>554</v>
      </c>
      <c r="G29" s="13">
        <v>44510</v>
      </c>
      <c r="H29" s="77" t="s">
        <v>1768</v>
      </c>
      <c r="I29" s="16">
        <v>74</v>
      </c>
      <c r="J29" s="16">
        <v>29</v>
      </c>
      <c r="K29" s="16">
        <v>12</v>
      </c>
      <c r="L29" s="16">
        <v>3</v>
      </c>
      <c r="M29" s="81">
        <v>6.4379999999999997</v>
      </c>
      <c r="N29" s="95">
        <v>7</v>
      </c>
      <c r="O29" s="64">
        <v>2530</v>
      </c>
      <c r="P29" s="65">
        <f>Table22457891011234567891011121314151617181920212223[[#This Row],[PEMBULATAN]]*O29</f>
        <v>17710</v>
      </c>
    </row>
    <row r="30" spans="1:16" ht="22.5" customHeight="1" x14ac:dyDescent="0.2">
      <c r="A30" s="14"/>
      <c r="B30" s="75"/>
      <c r="C30" s="73" t="s">
        <v>2245</v>
      </c>
      <c r="D30" s="78" t="s">
        <v>86</v>
      </c>
      <c r="E30" s="13">
        <v>44510</v>
      </c>
      <c r="F30" s="76" t="s">
        <v>554</v>
      </c>
      <c r="G30" s="13">
        <v>44510</v>
      </c>
      <c r="H30" s="77" t="s">
        <v>1768</v>
      </c>
      <c r="I30" s="16">
        <v>48</v>
      </c>
      <c r="J30" s="16">
        <v>27</v>
      </c>
      <c r="K30" s="16">
        <v>31</v>
      </c>
      <c r="L30" s="16">
        <v>5</v>
      </c>
      <c r="M30" s="81">
        <v>10.044</v>
      </c>
      <c r="N30" s="95">
        <v>10.044</v>
      </c>
      <c r="O30" s="64">
        <v>2530</v>
      </c>
      <c r="P30" s="65">
        <f>Table22457891011234567891011121314151617181920212223[[#This Row],[PEMBULATAN]]*O30</f>
        <v>25411.32</v>
      </c>
    </row>
    <row r="31" spans="1:16" ht="22.5" customHeight="1" x14ac:dyDescent="0.2">
      <c r="A31" s="14"/>
      <c r="B31" s="75"/>
      <c r="C31" s="73" t="s">
        <v>2246</v>
      </c>
      <c r="D31" s="78" t="s">
        <v>86</v>
      </c>
      <c r="E31" s="13">
        <v>44510</v>
      </c>
      <c r="F31" s="76" t="s">
        <v>554</v>
      </c>
      <c r="G31" s="13">
        <v>44510</v>
      </c>
      <c r="H31" s="77" t="s">
        <v>1768</v>
      </c>
      <c r="I31" s="16">
        <v>84</v>
      </c>
      <c r="J31" s="16">
        <v>55</v>
      </c>
      <c r="K31" s="16">
        <v>18</v>
      </c>
      <c r="L31" s="16">
        <v>19</v>
      </c>
      <c r="M31" s="81">
        <v>20.79</v>
      </c>
      <c r="N31" s="95">
        <v>20.79</v>
      </c>
      <c r="O31" s="64">
        <v>2530</v>
      </c>
      <c r="P31" s="65">
        <f>Table22457891011234567891011121314151617181920212223[[#This Row],[PEMBULATAN]]*O31</f>
        <v>52598.7</v>
      </c>
    </row>
    <row r="32" spans="1:16" ht="22.5" customHeight="1" x14ac:dyDescent="0.2">
      <c r="A32" s="14"/>
      <c r="B32" s="75"/>
      <c r="C32" s="73" t="s">
        <v>2247</v>
      </c>
      <c r="D32" s="78" t="s">
        <v>86</v>
      </c>
      <c r="E32" s="13">
        <v>44510</v>
      </c>
      <c r="F32" s="76" t="s">
        <v>554</v>
      </c>
      <c r="G32" s="13">
        <v>44510</v>
      </c>
      <c r="H32" s="77" t="s">
        <v>1768</v>
      </c>
      <c r="I32" s="16">
        <v>42</v>
      </c>
      <c r="J32" s="16">
        <v>38</v>
      </c>
      <c r="K32" s="16">
        <v>23</v>
      </c>
      <c r="L32" s="16">
        <v>9</v>
      </c>
      <c r="M32" s="81">
        <v>9.1769999999999996</v>
      </c>
      <c r="N32" s="95">
        <v>9.1769999999999996</v>
      </c>
      <c r="O32" s="64">
        <v>2530</v>
      </c>
      <c r="P32" s="65">
        <f>Table22457891011234567891011121314151617181920212223[[#This Row],[PEMBULATAN]]*O32</f>
        <v>23217.809999999998</v>
      </c>
    </row>
    <row r="33" spans="1:16" ht="22.5" customHeight="1" x14ac:dyDescent="0.2">
      <c r="A33" s="14"/>
      <c r="B33" s="75"/>
      <c r="C33" s="73" t="s">
        <v>2248</v>
      </c>
      <c r="D33" s="78" t="s">
        <v>86</v>
      </c>
      <c r="E33" s="13">
        <v>44510</v>
      </c>
      <c r="F33" s="76" t="s">
        <v>554</v>
      </c>
      <c r="G33" s="13">
        <v>44510</v>
      </c>
      <c r="H33" s="77" t="s">
        <v>1768</v>
      </c>
      <c r="I33" s="16">
        <v>63</v>
      </c>
      <c r="J33" s="16">
        <v>38</v>
      </c>
      <c r="K33" s="16">
        <v>36</v>
      </c>
      <c r="L33" s="16">
        <v>14</v>
      </c>
      <c r="M33" s="81">
        <v>21.545999999999999</v>
      </c>
      <c r="N33" s="95">
        <v>21.545999999999999</v>
      </c>
      <c r="O33" s="64">
        <v>2530</v>
      </c>
      <c r="P33" s="65">
        <f>Table22457891011234567891011121314151617181920212223[[#This Row],[PEMBULATAN]]*O33</f>
        <v>54511.38</v>
      </c>
    </row>
    <row r="34" spans="1:16" ht="22.5" customHeight="1" x14ac:dyDescent="0.2">
      <c r="A34" s="14"/>
      <c r="B34" s="75"/>
      <c r="C34" s="73" t="s">
        <v>2249</v>
      </c>
      <c r="D34" s="78" t="s">
        <v>86</v>
      </c>
      <c r="E34" s="13">
        <v>44510</v>
      </c>
      <c r="F34" s="76" t="s">
        <v>554</v>
      </c>
      <c r="G34" s="13">
        <v>44510</v>
      </c>
      <c r="H34" s="77" t="s">
        <v>1768</v>
      </c>
      <c r="I34" s="16">
        <v>38</v>
      </c>
      <c r="J34" s="16">
        <v>38</v>
      </c>
      <c r="K34" s="16">
        <v>37</v>
      </c>
      <c r="L34" s="16">
        <v>8</v>
      </c>
      <c r="M34" s="81">
        <v>13.356999999999999</v>
      </c>
      <c r="N34" s="95">
        <v>14</v>
      </c>
      <c r="O34" s="64">
        <v>2530</v>
      </c>
      <c r="P34" s="65">
        <f>Table22457891011234567891011121314151617181920212223[[#This Row],[PEMBULATAN]]*O34</f>
        <v>35420</v>
      </c>
    </row>
    <row r="35" spans="1:16" ht="22.5" customHeight="1" x14ac:dyDescent="0.2">
      <c r="A35" s="14"/>
      <c r="B35" s="75"/>
      <c r="C35" s="73" t="s">
        <v>2250</v>
      </c>
      <c r="D35" s="78" t="s">
        <v>86</v>
      </c>
      <c r="E35" s="13">
        <v>44510</v>
      </c>
      <c r="F35" s="76" t="s">
        <v>554</v>
      </c>
      <c r="G35" s="13">
        <v>44510</v>
      </c>
      <c r="H35" s="77" t="s">
        <v>1768</v>
      </c>
      <c r="I35" s="16">
        <v>84</v>
      </c>
      <c r="J35" s="16">
        <v>43</v>
      </c>
      <c r="K35" s="16">
        <v>37</v>
      </c>
      <c r="L35" s="16">
        <v>27</v>
      </c>
      <c r="M35" s="81">
        <v>33.411000000000001</v>
      </c>
      <c r="N35" s="95">
        <v>34</v>
      </c>
      <c r="O35" s="64">
        <v>2530</v>
      </c>
      <c r="P35" s="65">
        <f>Table22457891011234567891011121314151617181920212223[[#This Row],[PEMBULATAN]]*O35</f>
        <v>86020</v>
      </c>
    </row>
    <row r="36" spans="1:16" ht="22.5" customHeight="1" x14ac:dyDescent="0.2">
      <c r="A36" s="14"/>
      <c r="B36" s="75"/>
      <c r="C36" s="73" t="s">
        <v>2251</v>
      </c>
      <c r="D36" s="78" t="s">
        <v>86</v>
      </c>
      <c r="E36" s="13">
        <v>44510</v>
      </c>
      <c r="F36" s="76" t="s">
        <v>554</v>
      </c>
      <c r="G36" s="13">
        <v>44510</v>
      </c>
      <c r="H36" s="77" t="s">
        <v>1768</v>
      </c>
      <c r="I36" s="16">
        <v>53</v>
      </c>
      <c r="J36" s="16">
        <v>56</v>
      </c>
      <c r="K36" s="16">
        <v>10</v>
      </c>
      <c r="L36" s="16">
        <v>6</v>
      </c>
      <c r="M36" s="81">
        <v>7.42</v>
      </c>
      <c r="N36" s="95">
        <v>8</v>
      </c>
      <c r="O36" s="64">
        <v>2530</v>
      </c>
      <c r="P36" s="65">
        <f>Table22457891011234567891011121314151617181920212223[[#This Row],[PEMBULATAN]]*O36</f>
        <v>20240</v>
      </c>
    </row>
    <row r="37" spans="1:16" ht="22.5" customHeight="1" x14ac:dyDescent="0.2">
      <c r="A37" s="14"/>
      <c r="B37" s="75"/>
      <c r="C37" s="73" t="s">
        <v>2252</v>
      </c>
      <c r="D37" s="78" t="s">
        <v>86</v>
      </c>
      <c r="E37" s="13">
        <v>44510</v>
      </c>
      <c r="F37" s="76" t="s">
        <v>554</v>
      </c>
      <c r="G37" s="13">
        <v>44510</v>
      </c>
      <c r="H37" s="77" t="s">
        <v>1768</v>
      </c>
      <c r="I37" s="16">
        <v>55</v>
      </c>
      <c r="J37" s="16">
        <v>24</v>
      </c>
      <c r="K37" s="16">
        <v>24</v>
      </c>
      <c r="L37" s="16">
        <v>1</v>
      </c>
      <c r="M37" s="81">
        <v>7.92</v>
      </c>
      <c r="N37" s="95">
        <v>7.92</v>
      </c>
      <c r="O37" s="64">
        <v>2530</v>
      </c>
      <c r="P37" s="65">
        <f>Table22457891011234567891011121314151617181920212223[[#This Row],[PEMBULATAN]]*O37</f>
        <v>20037.599999999999</v>
      </c>
    </row>
    <row r="38" spans="1:16" ht="22.5" customHeight="1" x14ac:dyDescent="0.2">
      <c r="A38" s="14"/>
      <c r="B38" s="75"/>
      <c r="C38" s="73" t="s">
        <v>2253</v>
      </c>
      <c r="D38" s="78" t="s">
        <v>86</v>
      </c>
      <c r="E38" s="13">
        <v>44510</v>
      </c>
      <c r="F38" s="76" t="s">
        <v>554</v>
      </c>
      <c r="G38" s="13">
        <v>44510</v>
      </c>
      <c r="H38" s="77" t="s">
        <v>1768</v>
      </c>
      <c r="I38" s="16">
        <v>135</v>
      </c>
      <c r="J38" s="16">
        <v>38</v>
      </c>
      <c r="K38" s="16">
        <v>41</v>
      </c>
      <c r="L38" s="16">
        <v>30</v>
      </c>
      <c r="M38" s="81">
        <v>52.582500000000003</v>
      </c>
      <c r="N38" s="95">
        <v>52.582500000000003</v>
      </c>
      <c r="O38" s="64">
        <v>2530</v>
      </c>
      <c r="P38" s="65">
        <f>Table22457891011234567891011121314151617181920212223[[#This Row],[PEMBULATAN]]*O38</f>
        <v>133033.72500000001</v>
      </c>
    </row>
    <row r="39" spans="1:16" ht="22.5" customHeight="1" x14ac:dyDescent="0.2">
      <c r="A39" s="14"/>
      <c r="B39" s="75"/>
      <c r="C39" s="73" t="s">
        <v>2254</v>
      </c>
      <c r="D39" s="78" t="s">
        <v>86</v>
      </c>
      <c r="E39" s="13">
        <v>44510</v>
      </c>
      <c r="F39" s="76" t="s">
        <v>554</v>
      </c>
      <c r="G39" s="13">
        <v>44510</v>
      </c>
      <c r="H39" s="77" t="s">
        <v>1768</v>
      </c>
      <c r="I39" s="16">
        <v>111</v>
      </c>
      <c r="J39" s="16">
        <v>34</v>
      </c>
      <c r="K39" s="16">
        <v>23</v>
      </c>
      <c r="L39" s="16">
        <v>19</v>
      </c>
      <c r="M39" s="81">
        <v>21.700500000000002</v>
      </c>
      <c r="N39" s="95">
        <v>21.700500000000002</v>
      </c>
      <c r="O39" s="64">
        <v>2530</v>
      </c>
      <c r="P39" s="65">
        <f>Table22457891011234567891011121314151617181920212223[[#This Row],[PEMBULATAN]]*O39</f>
        <v>54902.265000000007</v>
      </c>
    </row>
    <row r="40" spans="1:16" ht="22.5" customHeight="1" x14ac:dyDescent="0.2">
      <c r="A40" s="14"/>
      <c r="B40" s="75"/>
      <c r="C40" s="73" t="s">
        <v>2255</v>
      </c>
      <c r="D40" s="78" t="s">
        <v>86</v>
      </c>
      <c r="E40" s="13">
        <v>44510</v>
      </c>
      <c r="F40" s="76" t="s">
        <v>554</v>
      </c>
      <c r="G40" s="13">
        <v>44510</v>
      </c>
      <c r="H40" s="77" t="s">
        <v>1768</v>
      </c>
      <c r="I40" s="16">
        <v>64</v>
      </c>
      <c r="J40" s="16">
        <v>45</v>
      </c>
      <c r="K40" s="16">
        <v>42</v>
      </c>
      <c r="L40" s="16">
        <v>20</v>
      </c>
      <c r="M40" s="81">
        <v>30.24</v>
      </c>
      <c r="N40" s="95">
        <v>30.24</v>
      </c>
      <c r="O40" s="64">
        <v>2530</v>
      </c>
      <c r="P40" s="65">
        <f>Table22457891011234567891011121314151617181920212223[[#This Row],[PEMBULATAN]]*O40</f>
        <v>76507.199999999997</v>
      </c>
    </row>
    <row r="41" spans="1:16" ht="22.5" customHeight="1" x14ac:dyDescent="0.2">
      <c r="A41" s="14"/>
      <c r="B41" s="75"/>
      <c r="C41" s="73" t="s">
        <v>2256</v>
      </c>
      <c r="D41" s="78" t="s">
        <v>86</v>
      </c>
      <c r="E41" s="13">
        <v>44510</v>
      </c>
      <c r="F41" s="76" t="s">
        <v>554</v>
      </c>
      <c r="G41" s="13">
        <v>44510</v>
      </c>
      <c r="H41" s="77" t="s">
        <v>1768</v>
      </c>
      <c r="I41" s="16">
        <v>84</v>
      </c>
      <c r="J41" s="16">
        <v>68</v>
      </c>
      <c r="K41" s="16">
        <v>6</v>
      </c>
      <c r="L41" s="16">
        <v>5</v>
      </c>
      <c r="M41" s="81">
        <v>8.5679999999999996</v>
      </c>
      <c r="N41" s="95">
        <v>8.5679999999999996</v>
      </c>
      <c r="O41" s="64">
        <v>2530</v>
      </c>
      <c r="P41" s="65">
        <f>Table22457891011234567891011121314151617181920212223[[#This Row],[PEMBULATAN]]*O41</f>
        <v>21677.039999999997</v>
      </c>
    </row>
    <row r="42" spans="1:16" ht="22.5" customHeight="1" x14ac:dyDescent="0.2">
      <c r="A42" s="14"/>
      <c r="B42" s="75"/>
      <c r="C42" s="73" t="s">
        <v>2257</v>
      </c>
      <c r="D42" s="78" t="s">
        <v>86</v>
      </c>
      <c r="E42" s="13">
        <v>44510</v>
      </c>
      <c r="F42" s="76" t="s">
        <v>554</v>
      </c>
      <c r="G42" s="13">
        <v>44510</v>
      </c>
      <c r="H42" s="77" t="s">
        <v>1768</v>
      </c>
      <c r="I42" s="16">
        <v>72</v>
      </c>
      <c r="J42" s="16">
        <v>50</v>
      </c>
      <c r="K42" s="16">
        <v>7</v>
      </c>
      <c r="L42" s="16">
        <v>3</v>
      </c>
      <c r="M42" s="81">
        <v>6.3</v>
      </c>
      <c r="N42" s="95">
        <v>7</v>
      </c>
      <c r="O42" s="64">
        <v>2530</v>
      </c>
      <c r="P42" s="65">
        <f>Table22457891011234567891011121314151617181920212223[[#This Row],[PEMBULATAN]]*O42</f>
        <v>17710</v>
      </c>
    </row>
    <row r="43" spans="1:16" ht="22.5" customHeight="1" x14ac:dyDescent="0.2">
      <c r="A43" s="14"/>
      <c r="B43" s="75"/>
      <c r="C43" s="73" t="s">
        <v>2258</v>
      </c>
      <c r="D43" s="78" t="s">
        <v>86</v>
      </c>
      <c r="E43" s="13">
        <v>44510</v>
      </c>
      <c r="F43" s="76" t="s">
        <v>554</v>
      </c>
      <c r="G43" s="13">
        <v>44510</v>
      </c>
      <c r="H43" s="77" t="s">
        <v>1768</v>
      </c>
      <c r="I43" s="16">
        <v>126</v>
      </c>
      <c r="J43" s="16">
        <v>54</v>
      </c>
      <c r="K43" s="16">
        <v>24</v>
      </c>
      <c r="L43" s="16">
        <v>16</v>
      </c>
      <c r="M43" s="81">
        <v>40.823999999999998</v>
      </c>
      <c r="N43" s="95">
        <v>40.823999999999998</v>
      </c>
      <c r="O43" s="64">
        <v>2530</v>
      </c>
      <c r="P43" s="65">
        <f>Table22457891011234567891011121314151617181920212223[[#This Row],[PEMBULATAN]]*O43</f>
        <v>103284.72</v>
      </c>
    </row>
    <row r="44" spans="1:16" ht="22.5" customHeight="1" x14ac:dyDescent="0.2">
      <c r="A44" s="14"/>
      <c r="B44" s="75"/>
      <c r="C44" s="73" t="s">
        <v>2259</v>
      </c>
      <c r="D44" s="78" t="s">
        <v>86</v>
      </c>
      <c r="E44" s="13">
        <v>44510</v>
      </c>
      <c r="F44" s="76" t="s">
        <v>554</v>
      </c>
      <c r="G44" s="13">
        <v>44510</v>
      </c>
      <c r="H44" s="77" t="s">
        <v>1768</v>
      </c>
      <c r="I44" s="16">
        <v>132</v>
      </c>
      <c r="J44" s="16">
        <v>42</v>
      </c>
      <c r="K44" s="16">
        <v>44</v>
      </c>
      <c r="L44" s="16">
        <v>30</v>
      </c>
      <c r="M44" s="81">
        <v>60.984000000000002</v>
      </c>
      <c r="N44" s="95">
        <v>60.984000000000002</v>
      </c>
      <c r="O44" s="64">
        <v>2530</v>
      </c>
      <c r="P44" s="65">
        <f>Table22457891011234567891011121314151617181920212223[[#This Row],[PEMBULATAN]]*O44</f>
        <v>154289.52000000002</v>
      </c>
    </row>
    <row r="45" spans="1:16" ht="22.5" customHeight="1" x14ac:dyDescent="0.2">
      <c r="A45" s="14"/>
      <c r="B45" s="75"/>
      <c r="C45" s="73" t="s">
        <v>2260</v>
      </c>
      <c r="D45" s="78" t="s">
        <v>86</v>
      </c>
      <c r="E45" s="13">
        <v>44510</v>
      </c>
      <c r="F45" s="76" t="s">
        <v>554</v>
      </c>
      <c r="G45" s="13">
        <v>44510</v>
      </c>
      <c r="H45" s="77" t="s">
        <v>1768</v>
      </c>
      <c r="I45" s="16">
        <v>132</v>
      </c>
      <c r="J45" s="16">
        <v>42</v>
      </c>
      <c r="K45" s="16">
        <v>44</v>
      </c>
      <c r="L45" s="16">
        <v>30</v>
      </c>
      <c r="M45" s="81">
        <v>60.984000000000002</v>
      </c>
      <c r="N45" s="95">
        <v>60.984000000000002</v>
      </c>
      <c r="O45" s="64">
        <v>2530</v>
      </c>
      <c r="P45" s="65">
        <f>Table22457891011234567891011121314151617181920212223[[#This Row],[PEMBULATAN]]*O45</f>
        <v>154289.52000000002</v>
      </c>
    </row>
    <row r="46" spans="1:16" ht="22.5" customHeight="1" x14ac:dyDescent="0.2">
      <c r="A46" s="14"/>
      <c r="B46" s="75"/>
      <c r="C46" s="73" t="s">
        <v>2261</v>
      </c>
      <c r="D46" s="78" t="s">
        <v>86</v>
      </c>
      <c r="E46" s="13">
        <v>44510</v>
      </c>
      <c r="F46" s="76" t="s">
        <v>554</v>
      </c>
      <c r="G46" s="13">
        <v>44510</v>
      </c>
      <c r="H46" s="77" t="s">
        <v>1768</v>
      </c>
      <c r="I46" s="16">
        <v>62</v>
      </c>
      <c r="J46" s="16">
        <v>42</v>
      </c>
      <c r="K46" s="16">
        <v>18</v>
      </c>
      <c r="L46" s="16">
        <v>3</v>
      </c>
      <c r="M46" s="81">
        <v>11.718</v>
      </c>
      <c r="N46" s="95">
        <v>11.718</v>
      </c>
      <c r="O46" s="64">
        <v>2530</v>
      </c>
      <c r="P46" s="65">
        <f>Table22457891011234567891011121314151617181920212223[[#This Row],[PEMBULATAN]]*O46</f>
        <v>29646.54</v>
      </c>
    </row>
    <row r="47" spans="1:16" ht="22.5" customHeight="1" x14ac:dyDescent="0.2">
      <c r="A47" s="14"/>
      <c r="B47" s="75"/>
      <c r="C47" s="73" t="s">
        <v>2262</v>
      </c>
      <c r="D47" s="78" t="s">
        <v>86</v>
      </c>
      <c r="E47" s="13">
        <v>44510</v>
      </c>
      <c r="F47" s="76" t="s">
        <v>554</v>
      </c>
      <c r="G47" s="13">
        <v>44510</v>
      </c>
      <c r="H47" s="77" t="s">
        <v>1768</v>
      </c>
      <c r="I47" s="16">
        <v>68</v>
      </c>
      <c r="J47" s="16">
        <v>37</v>
      </c>
      <c r="K47" s="16">
        <v>28</v>
      </c>
      <c r="L47" s="16">
        <v>8</v>
      </c>
      <c r="M47" s="81">
        <v>17.611999999999998</v>
      </c>
      <c r="N47" s="95">
        <v>17.611999999999998</v>
      </c>
      <c r="O47" s="64">
        <v>2530</v>
      </c>
      <c r="P47" s="65">
        <f>Table22457891011234567891011121314151617181920212223[[#This Row],[PEMBULATAN]]*O47</f>
        <v>44558.359999999993</v>
      </c>
    </row>
    <row r="48" spans="1:16" ht="22.5" customHeight="1" x14ac:dyDescent="0.2">
      <c r="A48" s="14"/>
      <c r="B48" s="75"/>
      <c r="C48" s="73" t="s">
        <v>2263</v>
      </c>
      <c r="D48" s="78" t="s">
        <v>86</v>
      </c>
      <c r="E48" s="13">
        <v>44510</v>
      </c>
      <c r="F48" s="76" t="s">
        <v>554</v>
      </c>
      <c r="G48" s="13">
        <v>44510</v>
      </c>
      <c r="H48" s="77" t="s">
        <v>1768</v>
      </c>
      <c r="I48" s="16">
        <v>44</v>
      </c>
      <c r="J48" s="16">
        <v>32</v>
      </c>
      <c r="K48" s="16">
        <v>31</v>
      </c>
      <c r="L48" s="16">
        <v>2</v>
      </c>
      <c r="M48" s="81">
        <v>10.912000000000001</v>
      </c>
      <c r="N48" s="95">
        <v>10.912000000000001</v>
      </c>
      <c r="O48" s="64">
        <v>2530</v>
      </c>
      <c r="P48" s="65">
        <f>Table22457891011234567891011121314151617181920212223[[#This Row],[PEMBULATAN]]*O48</f>
        <v>27607.360000000001</v>
      </c>
    </row>
    <row r="49" spans="1:16" ht="22.5" customHeight="1" x14ac:dyDescent="0.2">
      <c r="A49" s="14"/>
      <c r="B49" s="75"/>
      <c r="C49" s="73" t="s">
        <v>2264</v>
      </c>
      <c r="D49" s="78" t="s">
        <v>86</v>
      </c>
      <c r="E49" s="13">
        <v>44510</v>
      </c>
      <c r="F49" s="76" t="s">
        <v>554</v>
      </c>
      <c r="G49" s="13">
        <v>44510</v>
      </c>
      <c r="H49" s="77" t="s">
        <v>1768</v>
      </c>
      <c r="I49" s="16">
        <v>99</v>
      </c>
      <c r="J49" s="16">
        <v>51</v>
      </c>
      <c r="K49" s="16">
        <v>45</v>
      </c>
      <c r="L49" s="16">
        <v>20</v>
      </c>
      <c r="M49" s="81">
        <v>56.801250000000003</v>
      </c>
      <c r="N49" s="95">
        <v>56.801250000000003</v>
      </c>
      <c r="O49" s="64">
        <v>2530</v>
      </c>
      <c r="P49" s="65">
        <f>Table22457891011234567891011121314151617181920212223[[#This Row],[PEMBULATAN]]*O49</f>
        <v>143707.16250000001</v>
      </c>
    </row>
    <row r="50" spans="1:16" ht="22.5" customHeight="1" x14ac:dyDescent="0.2">
      <c r="A50" s="14"/>
      <c r="B50" s="75"/>
      <c r="C50" s="73" t="s">
        <v>2265</v>
      </c>
      <c r="D50" s="78" t="s">
        <v>86</v>
      </c>
      <c r="E50" s="13">
        <v>44510</v>
      </c>
      <c r="F50" s="76" t="s">
        <v>554</v>
      </c>
      <c r="G50" s="13">
        <v>44510</v>
      </c>
      <c r="H50" s="77" t="s">
        <v>1768</v>
      </c>
      <c r="I50" s="16">
        <v>56</v>
      </c>
      <c r="J50" s="16">
        <v>45</v>
      </c>
      <c r="K50" s="16">
        <v>26</v>
      </c>
      <c r="L50" s="16">
        <v>12</v>
      </c>
      <c r="M50" s="81">
        <v>16.38</v>
      </c>
      <c r="N50" s="95">
        <v>17</v>
      </c>
      <c r="O50" s="64">
        <v>2530</v>
      </c>
      <c r="P50" s="65">
        <f>Table22457891011234567891011121314151617181920212223[[#This Row],[PEMBULATAN]]*O50</f>
        <v>43010</v>
      </c>
    </row>
    <row r="51" spans="1:16" ht="22.5" customHeight="1" x14ac:dyDescent="0.2">
      <c r="A51" s="14"/>
      <c r="B51" s="75"/>
      <c r="C51" s="73" t="s">
        <v>2266</v>
      </c>
      <c r="D51" s="78" t="s">
        <v>86</v>
      </c>
      <c r="E51" s="13">
        <v>44510</v>
      </c>
      <c r="F51" s="76" t="s">
        <v>554</v>
      </c>
      <c r="G51" s="13">
        <v>44510</v>
      </c>
      <c r="H51" s="77" t="s">
        <v>1768</v>
      </c>
      <c r="I51" s="16">
        <v>124</v>
      </c>
      <c r="J51" s="16">
        <v>18</v>
      </c>
      <c r="K51" s="16">
        <v>6</v>
      </c>
      <c r="L51" s="16">
        <v>1</v>
      </c>
      <c r="M51" s="81">
        <v>3.3479999999999999</v>
      </c>
      <c r="N51" s="95">
        <v>4</v>
      </c>
      <c r="O51" s="64">
        <v>2530</v>
      </c>
      <c r="P51" s="65">
        <f>Table22457891011234567891011121314151617181920212223[[#This Row],[PEMBULATAN]]*O51</f>
        <v>10120</v>
      </c>
    </row>
    <row r="52" spans="1:16" ht="22.5" customHeight="1" x14ac:dyDescent="0.2">
      <c r="A52" s="14"/>
      <c r="B52" s="75"/>
      <c r="C52" s="73" t="s">
        <v>2267</v>
      </c>
      <c r="D52" s="78" t="s">
        <v>86</v>
      </c>
      <c r="E52" s="13">
        <v>44510</v>
      </c>
      <c r="F52" s="76" t="s">
        <v>554</v>
      </c>
      <c r="G52" s="13">
        <v>44510</v>
      </c>
      <c r="H52" s="77" t="s">
        <v>1768</v>
      </c>
      <c r="I52" s="16">
        <v>40</v>
      </c>
      <c r="J52" s="16">
        <v>28</v>
      </c>
      <c r="K52" s="16">
        <v>27</v>
      </c>
      <c r="L52" s="16">
        <v>11</v>
      </c>
      <c r="M52" s="81">
        <v>7.56</v>
      </c>
      <c r="N52" s="95">
        <v>11</v>
      </c>
      <c r="O52" s="64">
        <v>2530</v>
      </c>
      <c r="P52" s="65">
        <f>Table22457891011234567891011121314151617181920212223[[#This Row],[PEMBULATAN]]*O52</f>
        <v>27830</v>
      </c>
    </row>
    <row r="53" spans="1:16" ht="22.5" customHeight="1" x14ac:dyDescent="0.2">
      <c r="A53" s="14"/>
      <c r="B53" s="75"/>
      <c r="C53" s="73" t="s">
        <v>2268</v>
      </c>
      <c r="D53" s="78" t="s">
        <v>86</v>
      </c>
      <c r="E53" s="13">
        <v>44510</v>
      </c>
      <c r="F53" s="76" t="s">
        <v>554</v>
      </c>
      <c r="G53" s="13">
        <v>44510</v>
      </c>
      <c r="H53" s="77" t="s">
        <v>1768</v>
      </c>
      <c r="I53" s="16">
        <v>38</v>
      </c>
      <c r="J53" s="16">
        <v>38</v>
      </c>
      <c r="K53" s="16">
        <v>26</v>
      </c>
      <c r="L53" s="16">
        <v>7</v>
      </c>
      <c r="M53" s="81">
        <v>9.3859999999999992</v>
      </c>
      <c r="N53" s="95">
        <v>10</v>
      </c>
      <c r="O53" s="64">
        <v>2530</v>
      </c>
      <c r="P53" s="65">
        <f>Table22457891011234567891011121314151617181920212223[[#This Row],[PEMBULATAN]]*O53</f>
        <v>25300</v>
      </c>
    </row>
    <row r="54" spans="1:16" ht="22.5" customHeight="1" x14ac:dyDescent="0.2">
      <c r="A54" s="14"/>
      <c r="B54" s="75"/>
      <c r="C54" s="73" t="s">
        <v>2269</v>
      </c>
      <c r="D54" s="78" t="s">
        <v>86</v>
      </c>
      <c r="E54" s="13">
        <v>44510</v>
      </c>
      <c r="F54" s="76" t="s">
        <v>554</v>
      </c>
      <c r="G54" s="13">
        <v>44510</v>
      </c>
      <c r="H54" s="77" t="s">
        <v>1768</v>
      </c>
      <c r="I54" s="16">
        <v>113</v>
      </c>
      <c r="J54" s="16">
        <v>8</v>
      </c>
      <c r="K54" s="16">
        <v>8</v>
      </c>
      <c r="L54" s="16">
        <v>1</v>
      </c>
      <c r="M54" s="81">
        <v>1.8080000000000001</v>
      </c>
      <c r="N54" s="95">
        <v>1.8080000000000001</v>
      </c>
      <c r="O54" s="64">
        <v>2530</v>
      </c>
      <c r="P54" s="65">
        <f>Table22457891011234567891011121314151617181920212223[[#This Row],[PEMBULATAN]]*O54</f>
        <v>4574.24</v>
      </c>
    </row>
    <row r="55" spans="1:16" ht="22.5" customHeight="1" x14ac:dyDescent="0.2">
      <c r="A55" s="14"/>
      <c r="B55" s="75"/>
      <c r="C55" s="73" t="s">
        <v>2270</v>
      </c>
      <c r="D55" s="78" t="s">
        <v>86</v>
      </c>
      <c r="E55" s="13">
        <v>44510</v>
      </c>
      <c r="F55" s="76" t="s">
        <v>554</v>
      </c>
      <c r="G55" s="13">
        <v>44510</v>
      </c>
      <c r="H55" s="77" t="s">
        <v>1768</v>
      </c>
      <c r="I55" s="16">
        <v>52</v>
      </c>
      <c r="J55" s="16">
        <v>33</v>
      </c>
      <c r="K55" s="16">
        <v>26</v>
      </c>
      <c r="L55" s="16">
        <v>9</v>
      </c>
      <c r="M55" s="81">
        <v>11.154</v>
      </c>
      <c r="N55" s="95">
        <v>11.154</v>
      </c>
      <c r="O55" s="64">
        <v>2530</v>
      </c>
      <c r="P55" s="65">
        <f>Table22457891011234567891011121314151617181920212223[[#This Row],[PEMBULATAN]]*O55</f>
        <v>28219.62</v>
      </c>
    </row>
    <row r="56" spans="1:16" ht="22.5" customHeight="1" x14ac:dyDescent="0.2">
      <c r="A56" s="14"/>
      <c r="B56" s="75"/>
      <c r="C56" s="73" t="s">
        <v>2271</v>
      </c>
      <c r="D56" s="78" t="s">
        <v>86</v>
      </c>
      <c r="E56" s="13">
        <v>44510</v>
      </c>
      <c r="F56" s="76" t="s">
        <v>554</v>
      </c>
      <c r="G56" s="13">
        <v>44510</v>
      </c>
      <c r="H56" s="77" t="s">
        <v>1768</v>
      </c>
      <c r="I56" s="16">
        <v>177</v>
      </c>
      <c r="J56" s="16">
        <v>5</v>
      </c>
      <c r="K56" s="16">
        <v>5</v>
      </c>
      <c r="L56" s="16">
        <v>3</v>
      </c>
      <c r="M56" s="81">
        <v>1.10625</v>
      </c>
      <c r="N56" s="95">
        <v>3</v>
      </c>
      <c r="O56" s="64">
        <v>2530</v>
      </c>
      <c r="P56" s="65">
        <f>Table22457891011234567891011121314151617181920212223[[#This Row],[PEMBULATAN]]*O56</f>
        <v>7590</v>
      </c>
    </row>
    <row r="57" spans="1:16" ht="22.5" customHeight="1" x14ac:dyDescent="0.2">
      <c r="A57" s="14"/>
      <c r="B57" s="75"/>
      <c r="C57" s="73" t="s">
        <v>2272</v>
      </c>
      <c r="D57" s="78" t="s">
        <v>86</v>
      </c>
      <c r="E57" s="13">
        <v>44510</v>
      </c>
      <c r="F57" s="76" t="s">
        <v>554</v>
      </c>
      <c r="G57" s="13">
        <v>44510</v>
      </c>
      <c r="H57" s="77" t="s">
        <v>1768</v>
      </c>
      <c r="I57" s="16">
        <v>100</v>
      </c>
      <c r="J57" s="16">
        <v>64</v>
      </c>
      <c r="K57" s="16">
        <v>21</v>
      </c>
      <c r="L57" s="16">
        <v>18</v>
      </c>
      <c r="M57" s="81">
        <v>33.6</v>
      </c>
      <c r="N57" s="95">
        <v>33.6</v>
      </c>
      <c r="O57" s="64">
        <v>2530</v>
      </c>
      <c r="P57" s="65">
        <f>Table22457891011234567891011121314151617181920212223[[#This Row],[PEMBULATAN]]*O57</f>
        <v>85008</v>
      </c>
    </row>
    <row r="58" spans="1:16" ht="22.5" customHeight="1" x14ac:dyDescent="0.2">
      <c r="A58" s="14"/>
      <c r="B58" s="75"/>
      <c r="C58" s="73" t="s">
        <v>2273</v>
      </c>
      <c r="D58" s="78" t="s">
        <v>86</v>
      </c>
      <c r="E58" s="13">
        <v>44510</v>
      </c>
      <c r="F58" s="76" t="s">
        <v>554</v>
      </c>
      <c r="G58" s="13">
        <v>44510</v>
      </c>
      <c r="H58" s="77" t="s">
        <v>1768</v>
      </c>
      <c r="I58" s="16">
        <v>102</v>
      </c>
      <c r="J58" s="16">
        <v>44</v>
      </c>
      <c r="K58" s="16">
        <v>45</v>
      </c>
      <c r="L58" s="16">
        <v>20</v>
      </c>
      <c r="M58" s="81">
        <v>50.49</v>
      </c>
      <c r="N58" s="95">
        <v>51</v>
      </c>
      <c r="O58" s="64">
        <v>2530</v>
      </c>
      <c r="P58" s="65">
        <f>Table22457891011234567891011121314151617181920212223[[#This Row],[PEMBULATAN]]*O58</f>
        <v>129030</v>
      </c>
    </row>
    <row r="59" spans="1:16" ht="22.5" customHeight="1" x14ac:dyDescent="0.2">
      <c r="A59" s="14"/>
      <c r="B59" s="75"/>
      <c r="C59" s="73" t="s">
        <v>2274</v>
      </c>
      <c r="D59" s="78" t="s">
        <v>86</v>
      </c>
      <c r="E59" s="13">
        <v>44510</v>
      </c>
      <c r="F59" s="76" t="s">
        <v>554</v>
      </c>
      <c r="G59" s="13">
        <v>44510</v>
      </c>
      <c r="H59" s="77" t="s">
        <v>1768</v>
      </c>
      <c r="I59" s="16">
        <v>38</v>
      </c>
      <c r="J59" s="16">
        <v>35</v>
      </c>
      <c r="K59" s="16">
        <v>35</v>
      </c>
      <c r="L59" s="16">
        <v>5</v>
      </c>
      <c r="M59" s="81">
        <v>11.637499999999999</v>
      </c>
      <c r="N59" s="95">
        <v>11.637499999999999</v>
      </c>
      <c r="O59" s="64">
        <v>2530</v>
      </c>
      <c r="P59" s="65">
        <f>Table22457891011234567891011121314151617181920212223[[#This Row],[PEMBULATAN]]*O59</f>
        <v>29442.875</v>
      </c>
    </row>
    <row r="60" spans="1:16" ht="22.5" customHeight="1" x14ac:dyDescent="0.2">
      <c r="A60" s="14"/>
      <c r="B60" s="75"/>
      <c r="C60" s="73" t="s">
        <v>2275</v>
      </c>
      <c r="D60" s="78" t="s">
        <v>86</v>
      </c>
      <c r="E60" s="13">
        <v>44510</v>
      </c>
      <c r="F60" s="76" t="s">
        <v>554</v>
      </c>
      <c r="G60" s="13">
        <v>44510</v>
      </c>
      <c r="H60" s="77" t="s">
        <v>1768</v>
      </c>
      <c r="I60" s="16">
        <v>38</v>
      </c>
      <c r="J60" s="16">
        <v>35</v>
      </c>
      <c r="K60" s="16">
        <v>35</v>
      </c>
      <c r="L60" s="16">
        <v>5</v>
      </c>
      <c r="M60" s="81">
        <v>11.637499999999999</v>
      </c>
      <c r="N60" s="95">
        <v>11.637499999999999</v>
      </c>
      <c r="O60" s="64">
        <v>2530</v>
      </c>
      <c r="P60" s="65">
        <f>Table22457891011234567891011121314151617181920212223[[#This Row],[PEMBULATAN]]*O60</f>
        <v>29442.875</v>
      </c>
    </row>
    <row r="61" spans="1:16" ht="22.5" customHeight="1" x14ac:dyDescent="0.2">
      <c r="A61" s="14"/>
      <c r="B61" s="75"/>
      <c r="C61" s="73" t="s">
        <v>2276</v>
      </c>
      <c r="D61" s="78" t="s">
        <v>86</v>
      </c>
      <c r="E61" s="13">
        <v>44510</v>
      </c>
      <c r="F61" s="76" t="s">
        <v>554</v>
      </c>
      <c r="G61" s="13">
        <v>44510</v>
      </c>
      <c r="H61" s="77" t="s">
        <v>1768</v>
      </c>
      <c r="I61" s="16">
        <v>48</v>
      </c>
      <c r="J61" s="16">
        <v>34</v>
      </c>
      <c r="K61" s="16">
        <v>31</v>
      </c>
      <c r="L61" s="16">
        <v>5</v>
      </c>
      <c r="M61" s="81">
        <v>12.648</v>
      </c>
      <c r="N61" s="95">
        <v>12.648</v>
      </c>
      <c r="O61" s="64">
        <v>2530</v>
      </c>
      <c r="P61" s="65">
        <f>Table22457891011234567891011121314151617181920212223[[#This Row],[PEMBULATAN]]*O61</f>
        <v>31999.439999999999</v>
      </c>
    </row>
    <row r="62" spans="1:16" ht="22.5" customHeight="1" x14ac:dyDescent="0.2">
      <c r="A62" s="14"/>
      <c r="B62" s="75"/>
      <c r="C62" s="73" t="s">
        <v>2277</v>
      </c>
      <c r="D62" s="78" t="s">
        <v>86</v>
      </c>
      <c r="E62" s="13">
        <v>44510</v>
      </c>
      <c r="F62" s="76" t="s">
        <v>554</v>
      </c>
      <c r="G62" s="13">
        <v>44510</v>
      </c>
      <c r="H62" s="77" t="s">
        <v>1768</v>
      </c>
      <c r="I62" s="16">
        <v>70</v>
      </c>
      <c r="J62" s="16">
        <v>29</v>
      </c>
      <c r="K62" s="16">
        <v>20</v>
      </c>
      <c r="L62" s="16">
        <v>5</v>
      </c>
      <c r="M62" s="81">
        <v>10.15</v>
      </c>
      <c r="N62" s="95">
        <v>10.15</v>
      </c>
      <c r="O62" s="64">
        <v>2530</v>
      </c>
      <c r="P62" s="65">
        <f>Table22457891011234567891011121314151617181920212223[[#This Row],[PEMBULATAN]]*O62</f>
        <v>25679.5</v>
      </c>
    </row>
    <row r="63" spans="1:16" ht="22.5" customHeight="1" x14ac:dyDescent="0.2">
      <c r="A63" s="14"/>
      <c r="B63" s="75"/>
      <c r="C63" s="73" t="s">
        <v>2278</v>
      </c>
      <c r="D63" s="78" t="s">
        <v>86</v>
      </c>
      <c r="E63" s="13">
        <v>44510</v>
      </c>
      <c r="F63" s="76" t="s">
        <v>554</v>
      </c>
      <c r="G63" s="13">
        <v>44510</v>
      </c>
      <c r="H63" s="77" t="s">
        <v>1768</v>
      </c>
      <c r="I63" s="16">
        <v>104</v>
      </c>
      <c r="J63" s="16">
        <v>36</v>
      </c>
      <c r="K63" s="16">
        <v>27</v>
      </c>
      <c r="L63" s="16">
        <v>10</v>
      </c>
      <c r="M63" s="81">
        <v>25.271999999999998</v>
      </c>
      <c r="N63" s="95">
        <v>25.271999999999998</v>
      </c>
      <c r="O63" s="64">
        <v>2530</v>
      </c>
      <c r="P63" s="65">
        <f>Table22457891011234567891011121314151617181920212223[[#This Row],[PEMBULATAN]]*O63</f>
        <v>63938.159999999996</v>
      </c>
    </row>
    <row r="64" spans="1:16" ht="22.5" customHeight="1" x14ac:dyDescent="0.2">
      <c r="A64" s="14"/>
      <c r="B64" s="75"/>
      <c r="C64" s="73" t="s">
        <v>2279</v>
      </c>
      <c r="D64" s="78" t="s">
        <v>86</v>
      </c>
      <c r="E64" s="13">
        <v>44510</v>
      </c>
      <c r="F64" s="76" t="s">
        <v>554</v>
      </c>
      <c r="G64" s="13">
        <v>44510</v>
      </c>
      <c r="H64" s="77" t="s">
        <v>1768</v>
      </c>
      <c r="I64" s="16">
        <v>58</v>
      </c>
      <c r="J64" s="16">
        <v>57</v>
      </c>
      <c r="K64" s="16">
        <v>52</v>
      </c>
      <c r="L64" s="16">
        <v>35</v>
      </c>
      <c r="M64" s="81">
        <v>42.978000000000002</v>
      </c>
      <c r="N64" s="95">
        <v>42.978000000000002</v>
      </c>
      <c r="O64" s="64">
        <v>2530</v>
      </c>
      <c r="P64" s="65">
        <f>Table22457891011234567891011121314151617181920212223[[#This Row],[PEMBULATAN]]*O64</f>
        <v>108734.34000000001</v>
      </c>
    </row>
    <row r="65" spans="1:16" ht="22.5" customHeight="1" x14ac:dyDescent="0.2">
      <c r="A65" s="14"/>
      <c r="B65" s="75"/>
      <c r="C65" s="73" t="s">
        <v>2280</v>
      </c>
      <c r="D65" s="78" t="s">
        <v>86</v>
      </c>
      <c r="E65" s="13">
        <v>44510</v>
      </c>
      <c r="F65" s="76" t="s">
        <v>554</v>
      </c>
      <c r="G65" s="13">
        <v>44510</v>
      </c>
      <c r="H65" s="77" t="s">
        <v>1768</v>
      </c>
      <c r="I65" s="16">
        <v>53</v>
      </c>
      <c r="J65" s="16">
        <v>51</v>
      </c>
      <c r="K65" s="16">
        <v>44</v>
      </c>
      <c r="L65" s="16">
        <v>18</v>
      </c>
      <c r="M65" s="81">
        <v>29.733000000000001</v>
      </c>
      <c r="N65" s="95">
        <v>29.733000000000001</v>
      </c>
      <c r="O65" s="64">
        <v>2530</v>
      </c>
      <c r="P65" s="65">
        <f>Table22457891011234567891011121314151617181920212223[[#This Row],[PEMBULATAN]]*O65</f>
        <v>75224.490000000005</v>
      </c>
    </row>
    <row r="66" spans="1:16" ht="22.5" customHeight="1" x14ac:dyDescent="0.2">
      <c r="A66" s="14"/>
      <c r="B66" s="75"/>
      <c r="C66" s="73" t="s">
        <v>2281</v>
      </c>
      <c r="D66" s="78" t="s">
        <v>86</v>
      </c>
      <c r="E66" s="13">
        <v>44510</v>
      </c>
      <c r="F66" s="76" t="s">
        <v>554</v>
      </c>
      <c r="G66" s="13">
        <v>44510</v>
      </c>
      <c r="H66" s="77" t="s">
        <v>1768</v>
      </c>
      <c r="I66" s="16">
        <v>48</v>
      </c>
      <c r="J66" s="16">
        <v>36</v>
      </c>
      <c r="K66" s="16">
        <v>31</v>
      </c>
      <c r="L66" s="16">
        <v>2</v>
      </c>
      <c r="M66" s="81">
        <v>13.391999999999999</v>
      </c>
      <c r="N66" s="95">
        <v>13.391999999999999</v>
      </c>
      <c r="O66" s="64">
        <v>2530</v>
      </c>
      <c r="P66" s="65">
        <f>Table22457891011234567891011121314151617181920212223[[#This Row],[PEMBULATAN]]*O66</f>
        <v>33881.760000000002</v>
      </c>
    </row>
    <row r="67" spans="1:16" ht="22.5" customHeight="1" x14ac:dyDescent="0.2">
      <c r="A67" s="14"/>
      <c r="B67" s="75"/>
      <c r="C67" s="73" t="s">
        <v>2282</v>
      </c>
      <c r="D67" s="78" t="s">
        <v>86</v>
      </c>
      <c r="E67" s="13">
        <v>44510</v>
      </c>
      <c r="F67" s="76" t="s">
        <v>554</v>
      </c>
      <c r="G67" s="13">
        <v>44510</v>
      </c>
      <c r="H67" s="77" t="s">
        <v>1768</v>
      </c>
      <c r="I67" s="16">
        <v>100</v>
      </c>
      <c r="J67" s="16">
        <v>20</v>
      </c>
      <c r="K67" s="16">
        <v>6</v>
      </c>
      <c r="L67" s="16">
        <v>1</v>
      </c>
      <c r="M67" s="81">
        <v>3</v>
      </c>
      <c r="N67" s="95">
        <v>3</v>
      </c>
      <c r="O67" s="64">
        <v>2530</v>
      </c>
      <c r="P67" s="65">
        <f>Table22457891011234567891011121314151617181920212223[[#This Row],[PEMBULATAN]]*O67</f>
        <v>7590</v>
      </c>
    </row>
    <row r="68" spans="1:16" ht="22.5" customHeight="1" x14ac:dyDescent="0.2">
      <c r="A68" s="14"/>
      <c r="B68" s="75"/>
      <c r="C68" s="73" t="s">
        <v>2283</v>
      </c>
      <c r="D68" s="78" t="s">
        <v>86</v>
      </c>
      <c r="E68" s="13">
        <v>44510</v>
      </c>
      <c r="F68" s="76" t="s">
        <v>554</v>
      </c>
      <c r="G68" s="13">
        <v>44510</v>
      </c>
      <c r="H68" s="77" t="s">
        <v>1768</v>
      </c>
      <c r="I68" s="16">
        <v>118</v>
      </c>
      <c r="J68" s="16">
        <v>45</v>
      </c>
      <c r="K68" s="16">
        <v>45</v>
      </c>
      <c r="L68" s="16">
        <v>28</v>
      </c>
      <c r="M68" s="81">
        <v>59.737499999999997</v>
      </c>
      <c r="N68" s="95">
        <v>59.737499999999997</v>
      </c>
      <c r="O68" s="64">
        <v>2530</v>
      </c>
      <c r="P68" s="65">
        <f>Table22457891011234567891011121314151617181920212223[[#This Row],[PEMBULATAN]]*O68</f>
        <v>151135.875</v>
      </c>
    </row>
    <row r="69" spans="1:16" ht="22.5" customHeight="1" x14ac:dyDescent="0.2">
      <c r="A69" s="14"/>
      <c r="B69" s="75"/>
      <c r="C69" s="73" t="s">
        <v>2284</v>
      </c>
      <c r="D69" s="78" t="s">
        <v>86</v>
      </c>
      <c r="E69" s="13">
        <v>44510</v>
      </c>
      <c r="F69" s="76" t="s">
        <v>554</v>
      </c>
      <c r="G69" s="13">
        <v>44510</v>
      </c>
      <c r="H69" s="77" t="s">
        <v>1768</v>
      </c>
      <c r="I69" s="16">
        <v>85</v>
      </c>
      <c r="J69" s="16">
        <v>50</v>
      </c>
      <c r="K69" s="16">
        <v>18</v>
      </c>
      <c r="L69" s="16">
        <v>7</v>
      </c>
      <c r="M69" s="81">
        <v>19.125</v>
      </c>
      <c r="N69" s="95">
        <v>19.125</v>
      </c>
      <c r="O69" s="64">
        <v>2530</v>
      </c>
      <c r="P69" s="65">
        <f>Table22457891011234567891011121314151617181920212223[[#This Row],[PEMBULATAN]]*O69</f>
        <v>48386.25</v>
      </c>
    </row>
    <row r="70" spans="1:16" ht="22.5" customHeight="1" x14ac:dyDescent="0.2">
      <c r="A70" s="14"/>
      <c r="B70" s="75"/>
      <c r="C70" s="73" t="s">
        <v>2285</v>
      </c>
      <c r="D70" s="78" t="s">
        <v>86</v>
      </c>
      <c r="E70" s="13">
        <v>44510</v>
      </c>
      <c r="F70" s="76" t="s">
        <v>554</v>
      </c>
      <c r="G70" s="13">
        <v>44510</v>
      </c>
      <c r="H70" s="77" t="s">
        <v>1768</v>
      </c>
      <c r="I70" s="16">
        <v>51</v>
      </c>
      <c r="J70" s="16">
        <v>51</v>
      </c>
      <c r="K70" s="16">
        <v>33</v>
      </c>
      <c r="L70" s="16">
        <v>18</v>
      </c>
      <c r="M70" s="81">
        <v>21.45825</v>
      </c>
      <c r="N70" s="95">
        <v>22</v>
      </c>
      <c r="O70" s="64">
        <v>2530</v>
      </c>
      <c r="P70" s="65">
        <f>Table22457891011234567891011121314151617181920212223[[#This Row],[PEMBULATAN]]*O70</f>
        <v>55660</v>
      </c>
    </row>
    <row r="71" spans="1:16" ht="22.5" customHeight="1" x14ac:dyDescent="0.2">
      <c r="A71" s="14"/>
      <c r="B71" s="75"/>
      <c r="C71" s="73" t="s">
        <v>2286</v>
      </c>
      <c r="D71" s="78" t="s">
        <v>86</v>
      </c>
      <c r="E71" s="13">
        <v>44510</v>
      </c>
      <c r="F71" s="76" t="s">
        <v>554</v>
      </c>
      <c r="G71" s="13">
        <v>44510</v>
      </c>
      <c r="H71" s="77" t="s">
        <v>1768</v>
      </c>
      <c r="I71" s="16">
        <v>110</v>
      </c>
      <c r="J71" s="16">
        <v>70</v>
      </c>
      <c r="K71" s="16">
        <v>18</v>
      </c>
      <c r="L71" s="16">
        <v>25</v>
      </c>
      <c r="M71" s="81">
        <v>34.65</v>
      </c>
      <c r="N71" s="95">
        <v>34.65</v>
      </c>
      <c r="O71" s="64">
        <v>2530</v>
      </c>
      <c r="P71" s="65">
        <f>Table22457891011234567891011121314151617181920212223[[#This Row],[PEMBULATAN]]*O71</f>
        <v>87664.5</v>
      </c>
    </row>
    <row r="72" spans="1:16" ht="22.5" customHeight="1" x14ac:dyDescent="0.2">
      <c r="A72" s="14"/>
      <c r="B72" s="75"/>
      <c r="C72" s="73" t="s">
        <v>2287</v>
      </c>
      <c r="D72" s="78" t="s">
        <v>86</v>
      </c>
      <c r="E72" s="13">
        <v>44510</v>
      </c>
      <c r="F72" s="76" t="s">
        <v>554</v>
      </c>
      <c r="G72" s="13">
        <v>44510</v>
      </c>
      <c r="H72" s="77" t="s">
        <v>1768</v>
      </c>
      <c r="I72" s="16">
        <v>183</v>
      </c>
      <c r="J72" s="16">
        <v>5</v>
      </c>
      <c r="K72" s="16">
        <v>5</v>
      </c>
      <c r="L72" s="16">
        <v>3</v>
      </c>
      <c r="M72" s="81">
        <v>1.14375</v>
      </c>
      <c r="N72" s="95">
        <v>3</v>
      </c>
      <c r="O72" s="64">
        <v>2530</v>
      </c>
      <c r="P72" s="65">
        <f>Table22457891011234567891011121314151617181920212223[[#This Row],[PEMBULATAN]]*O72</f>
        <v>7590</v>
      </c>
    </row>
    <row r="73" spans="1:16" ht="22.5" customHeight="1" x14ac:dyDescent="0.2">
      <c r="A73" s="14"/>
      <c r="B73" s="75"/>
      <c r="C73" s="73" t="s">
        <v>2288</v>
      </c>
      <c r="D73" s="78" t="s">
        <v>86</v>
      </c>
      <c r="E73" s="13">
        <v>44510</v>
      </c>
      <c r="F73" s="76" t="s">
        <v>554</v>
      </c>
      <c r="G73" s="13">
        <v>44510</v>
      </c>
      <c r="H73" s="77" t="s">
        <v>1768</v>
      </c>
      <c r="I73" s="16">
        <v>102</v>
      </c>
      <c r="J73" s="16">
        <v>58</v>
      </c>
      <c r="K73" s="16">
        <v>24</v>
      </c>
      <c r="L73" s="16">
        <v>22</v>
      </c>
      <c r="M73" s="81">
        <v>35.496000000000002</v>
      </c>
      <c r="N73" s="95">
        <v>35.496000000000002</v>
      </c>
      <c r="O73" s="64">
        <v>2530</v>
      </c>
      <c r="P73" s="65">
        <f>Table22457891011234567891011121314151617181920212223[[#This Row],[PEMBULATAN]]*O73</f>
        <v>89804.88</v>
      </c>
    </row>
    <row r="74" spans="1:16" ht="22.5" customHeight="1" x14ac:dyDescent="0.2">
      <c r="A74" s="14"/>
      <c r="B74" s="75"/>
      <c r="C74" s="73" t="s">
        <v>2289</v>
      </c>
      <c r="D74" s="78" t="s">
        <v>86</v>
      </c>
      <c r="E74" s="13">
        <v>44510</v>
      </c>
      <c r="F74" s="76" t="s">
        <v>554</v>
      </c>
      <c r="G74" s="13">
        <v>44510</v>
      </c>
      <c r="H74" s="77" t="s">
        <v>1768</v>
      </c>
      <c r="I74" s="16">
        <v>96</v>
      </c>
      <c r="J74" s="16">
        <v>51</v>
      </c>
      <c r="K74" s="16">
        <v>38</v>
      </c>
      <c r="L74" s="16">
        <v>25</v>
      </c>
      <c r="M74" s="81">
        <v>46.512</v>
      </c>
      <c r="N74" s="95">
        <v>46.512</v>
      </c>
      <c r="O74" s="64">
        <v>2530</v>
      </c>
      <c r="P74" s="65">
        <f>Table22457891011234567891011121314151617181920212223[[#This Row],[PEMBULATAN]]*O74</f>
        <v>117675.36</v>
      </c>
    </row>
    <row r="75" spans="1:16" ht="22.5" customHeight="1" x14ac:dyDescent="0.2">
      <c r="A75" s="14"/>
      <c r="B75" s="75"/>
      <c r="C75" s="73" t="s">
        <v>2290</v>
      </c>
      <c r="D75" s="78" t="s">
        <v>86</v>
      </c>
      <c r="E75" s="13">
        <v>44510</v>
      </c>
      <c r="F75" s="76" t="s">
        <v>554</v>
      </c>
      <c r="G75" s="13">
        <v>44510</v>
      </c>
      <c r="H75" s="77" t="s">
        <v>1768</v>
      </c>
      <c r="I75" s="16">
        <v>94</v>
      </c>
      <c r="J75" s="16">
        <v>56</v>
      </c>
      <c r="K75" s="16">
        <v>37</v>
      </c>
      <c r="L75" s="16">
        <v>17</v>
      </c>
      <c r="M75" s="81">
        <v>48.692</v>
      </c>
      <c r="N75" s="95">
        <v>48.692</v>
      </c>
      <c r="O75" s="64">
        <v>2530</v>
      </c>
      <c r="P75" s="65">
        <f>Table22457891011234567891011121314151617181920212223[[#This Row],[PEMBULATAN]]*O75</f>
        <v>123190.76</v>
      </c>
    </row>
    <row r="76" spans="1:16" ht="22.5" customHeight="1" x14ac:dyDescent="0.2">
      <c r="A76" s="14"/>
      <c r="B76" s="75"/>
      <c r="C76" s="73" t="s">
        <v>2291</v>
      </c>
      <c r="D76" s="78" t="s">
        <v>86</v>
      </c>
      <c r="E76" s="13">
        <v>44510</v>
      </c>
      <c r="F76" s="76" t="s">
        <v>554</v>
      </c>
      <c r="G76" s="13">
        <v>44510</v>
      </c>
      <c r="H76" s="77" t="s">
        <v>1768</v>
      </c>
      <c r="I76" s="16">
        <v>67</v>
      </c>
      <c r="J76" s="16">
        <v>58</v>
      </c>
      <c r="K76" s="16">
        <v>24</v>
      </c>
      <c r="L76" s="16">
        <v>7</v>
      </c>
      <c r="M76" s="81">
        <v>23.315999999999999</v>
      </c>
      <c r="N76" s="95">
        <v>24</v>
      </c>
      <c r="O76" s="64">
        <v>2530</v>
      </c>
      <c r="P76" s="65">
        <f>Table22457891011234567891011121314151617181920212223[[#This Row],[PEMBULATAN]]*O76</f>
        <v>60720</v>
      </c>
    </row>
    <row r="77" spans="1:16" ht="22.5" customHeight="1" x14ac:dyDescent="0.2">
      <c r="A77" s="14"/>
      <c r="B77" s="75"/>
      <c r="C77" s="73" t="s">
        <v>2292</v>
      </c>
      <c r="D77" s="78" t="s">
        <v>86</v>
      </c>
      <c r="E77" s="13">
        <v>44510</v>
      </c>
      <c r="F77" s="76" t="s">
        <v>554</v>
      </c>
      <c r="G77" s="13">
        <v>44510</v>
      </c>
      <c r="H77" s="77" t="s">
        <v>1768</v>
      </c>
      <c r="I77" s="16">
        <v>63</v>
      </c>
      <c r="J77" s="16">
        <v>38</v>
      </c>
      <c r="K77" s="16">
        <v>18</v>
      </c>
      <c r="L77" s="16">
        <v>3</v>
      </c>
      <c r="M77" s="81">
        <v>10.773</v>
      </c>
      <c r="N77" s="95">
        <v>10.773</v>
      </c>
      <c r="O77" s="64">
        <v>2530</v>
      </c>
      <c r="P77" s="65">
        <f>Table22457891011234567891011121314151617181920212223[[#This Row],[PEMBULATAN]]*O77</f>
        <v>27255.69</v>
      </c>
    </row>
    <row r="78" spans="1:16" ht="22.5" customHeight="1" x14ac:dyDescent="0.2">
      <c r="A78" s="14"/>
      <c r="B78" s="75"/>
      <c r="C78" s="73" t="s">
        <v>2293</v>
      </c>
      <c r="D78" s="78" t="s">
        <v>86</v>
      </c>
      <c r="E78" s="13">
        <v>44510</v>
      </c>
      <c r="F78" s="76" t="s">
        <v>554</v>
      </c>
      <c r="G78" s="13">
        <v>44510</v>
      </c>
      <c r="H78" s="77" t="s">
        <v>1768</v>
      </c>
      <c r="I78" s="16">
        <v>106</v>
      </c>
      <c r="J78" s="16">
        <v>64</v>
      </c>
      <c r="K78" s="16">
        <v>28</v>
      </c>
      <c r="L78" s="16">
        <v>16</v>
      </c>
      <c r="M78" s="81">
        <v>47.488</v>
      </c>
      <c r="N78" s="95">
        <v>48</v>
      </c>
      <c r="O78" s="64">
        <v>2530</v>
      </c>
      <c r="P78" s="65">
        <f>Table22457891011234567891011121314151617181920212223[[#This Row],[PEMBULATAN]]*O78</f>
        <v>121440</v>
      </c>
    </row>
    <row r="79" spans="1:16" ht="22.5" customHeight="1" x14ac:dyDescent="0.2">
      <c r="A79" s="14"/>
      <c r="B79" s="75"/>
      <c r="C79" s="73" t="s">
        <v>2294</v>
      </c>
      <c r="D79" s="78" t="s">
        <v>86</v>
      </c>
      <c r="E79" s="13">
        <v>44510</v>
      </c>
      <c r="F79" s="76" t="s">
        <v>554</v>
      </c>
      <c r="G79" s="13">
        <v>44510</v>
      </c>
      <c r="H79" s="77" t="s">
        <v>1768</v>
      </c>
      <c r="I79" s="16">
        <v>86</v>
      </c>
      <c r="J79" s="16">
        <v>58</v>
      </c>
      <c r="K79" s="16">
        <v>37</v>
      </c>
      <c r="L79" s="16">
        <v>8</v>
      </c>
      <c r="M79" s="81">
        <v>46.139000000000003</v>
      </c>
      <c r="N79" s="95">
        <v>46.139000000000003</v>
      </c>
      <c r="O79" s="64">
        <v>2530</v>
      </c>
      <c r="P79" s="65">
        <f>Table22457891011234567891011121314151617181920212223[[#This Row],[PEMBULATAN]]*O79</f>
        <v>116731.67000000001</v>
      </c>
    </row>
    <row r="80" spans="1:16" ht="22.5" customHeight="1" x14ac:dyDescent="0.2">
      <c r="A80" s="14"/>
      <c r="B80" s="75"/>
      <c r="C80" s="73" t="s">
        <v>2295</v>
      </c>
      <c r="D80" s="78" t="s">
        <v>86</v>
      </c>
      <c r="E80" s="13">
        <v>44510</v>
      </c>
      <c r="F80" s="76" t="s">
        <v>554</v>
      </c>
      <c r="G80" s="13">
        <v>44510</v>
      </c>
      <c r="H80" s="77" t="s">
        <v>1768</v>
      </c>
      <c r="I80" s="16">
        <v>92</v>
      </c>
      <c r="J80" s="16">
        <v>64</v>
      </c>
      <c r="K80" s="16">
        <v>27</v>
      </c>
      <c r="L80" s="16">
        <v>13</v>
      </c>
      <c r="M80" s="81">
        <v>39.744</v>
      </c>
      <c r="N80" s="95">
        <v>39.744</v>
      </c>
      <c r="O80" s="64">
        <v>2530</v>
      </c>
      <c r="P80" s="65">
        <f>Table22457891011234567891011121314151617181920212223[[#This Row],[PEMBULATAN]]*O80</f>
        <v>100552.31999999999</v>
      </c>
    </row>
    <row r="81" spans="1:16" ht="22.5" customHeight="1" x14ac:dyDescent="0.2">
      <c r="A81" s="14"/>
      <c r="B81" s="75"/>
      <c r="C81" s="73" t="s">
        <v>2296</v>
      </c>
      <c r="D81" s="78" t="s">
        <v>86</v>
      </c>
      <c r="E81" s="13">
        <v>44510</v>
      </c>
      <c r="F81" s="76" t="s">
        <v>554</v>
      </c>
      <c r="G81" s="13">
        <v>44510</v>
      </c>
      <c r="H81" s="77" t="s">
        <v>1768</v>
      </c>
      <c r="I81" s="16">
        <v>104</v>
      </c>
      <c r="J81" s="16">
        <v>62</v>
      </c>
      <c r="K81" s="16">
        <v>33</v>
      </c>
      <c r="L81" s="16">
        <v>14</v>
      </c>
      <c r="M81" s="81">
        <v>53.195999999999998</v>
      </c>
      <c r="N81" s="95">
        <v>53.195999999999998</v>
      </c>
      <c r="O81" s="64">
        <v>2530</v>
      </c>
      <c r="P81" s="65">
        <f>Table22457891011234567891011121314151617181920212223[[#This Row],[PEMBULATAN]]*O81</f>
        <v>134585.88</v>
      </c>
    </row>
    <row r="82" spans="1:16" ht="22.5" customHeight="1" x14ac:dyDescent="0.2">
      <c r="A82" s="14"/>
      <c r="B82" s="75"/>
      <c r="C82" s="73" t="s">
        <v>2297</v>
      </c>
      <c r="D82" s="78" t="s">
        <v>86</v>
      </c>
      <c r="E82" s="13">
        <v>44510</v>
      </c>
      <c r="F82" s="76" t="s">
        <v>554</v>
      </c>
      <c r="G82" s="13">
        <v>44510</v>
      </c>
      <c r="H82" s="77" t="s">
        <v>1768</v>
      </c>
      <c r="I82" s="16">
        <v>74</v>
      </c>
      <c r="J82" s="16">
        <v>60</v>
      </c>
      <c r="K82" s="16">
        <v>29</v>
      </c>
      <c r="L82" s="16">
        <v>7</v>
      </c>
      <c r="M82" s="81">
        <v>32.19</v>
      </c>
      <c r="N82" s="95">
        <v>32.19</v>
      </c>
      <c r="O82" s="64">
        <v>2530</v>
      </c>
      <c r="P82" s="65">
        <f>Table22457891011234567891011121314151617181920212223[[#This Row],[PEMBULATAN]]*O82</f>
        <v>81440.7</v>
      </c>
    </row>
    <row r="83" spans="1:16" ht="22.5" customHeight="1" x14ac:dyDescent="0.2">
      <c r="A83" s="14"/>
      <c r="B83" s="75"/>
      <c r="C83" s="73" t="s">
        <v>2298</v>
      </c>
      <c r="D83" s="78" t="s">
        <v>86</v>
      </c>
      <c r="E83" s="13">
        <v>44510</v>
      </c>
      <c r="F83" s="76" t="s">
        <v>554</v>
      </c>
      <c r="G83" s="13">
        <v>44510</v>
      </c>
      <c r="H83" s="77" t="s">
        <v>1768</v>
      </c>
      <c r="I83" s="16">
        <v>78</v>
      </c>
      <c r="J83" s="16">
        <v>60</v>
      </c>
      <c r="K83" s="16">
        <v>45</v>
      </c>
      <c r="L83" s="16">
        <v>11</v>
      </c>
      <c r="M83" s="81">
        <v>52.65</v>
      </c>
      <c r="N83" s="95">
        <v>52.65</v>
      </c>
      <c r="O83" s="64">
        <v>2530</v>
      </c>
      <c r="P83" s="65">
        <f>Table22457891011234567891011121314151617181920212223[[#This Row],[PEMBULATAN]]*O83</f>
        <v>133204.5</v>
      </c>
    </row>
    <row r="84" spans="1:16" ht="22.5" customHeight="1" x14ac:dyDescent="0.2">
      <c r="A84" s="14"/>
      <c r="B84" s="75"/>
      <c r="C84" s="73" t="s">
        <v>2299</v>
      </c>
      <c r="D84" s="78" t="s">
        <v>86</v>
      </c>
      <c r="E84" s="13">
        <v>44510</v>
      </c>
      <c r="F84" s="76" t="s">
        <v>554</v>
      </c>
      <c r="G84" s="13">
        <v>44510</v>
      </c>
      <c r="H84" s="77" t="s">
        <v>1768</v>
      </c>
      <c r="I84" s="16">
        <v>82</v>
      </c>
      <c r="J84" s="16">
        <v>63</v>
      </c>
      <c r="K84" s="16">
        <v>26</v>
      </c>
      <c r="L84" s="16">
        <v>12</v>
      </c>
      <c r="M84" s="81">
        <v>33.579000000000001</v>
      </c>
      <c r="N84" s="95">
        <v>33.579000000000001</v>
      </c>
      <c r="O84" s="64">
        <v>2530</v>
      </c>
      <c r="P84" s="65">
        <f>Table22457891011234567891011121314151617181920212223[[#This Row],[PEMBULATAN]]*O84</f>
        <v>84954.87</v>
      </c>
    </row>
    <row r="85" spans="1:16" ht="22.5" customHeight="1" x14ac:dyDescent="0.2">
      <c r="A85" s="14"/>
      <c r="B85" s="75"/>
      <c r="C85" s="73" t="s">
        <v>2300</v>
      </c>
      <c r="D85" s="78" t="s">
        <v>86</v>
      </c>
      <c r="E85" s="13">
        <v>44510</v>
      </c>
      <c r="F85" s="76" t="s">
        <v>554</v>
      </c>
      <c r="G85" s="13">
        <v>44510</v>
      </c>
      <c r="H85" s="77" t="s">
        <v>1768</v>
      </c>
      <c r="I85" s="16">
        <v>42</v>
      </c>
      <c r="J85" s="16">
        <v>38</v>
      </c>
      <c r="K85" s="16">
        <v>13</v>
      </c>
      <c r="L85" s="16">
        <v>3</v>
      </c>
      <c r="M85" s="81">
        <v>5.1870000000000003</v>
      </c>
      <c r="N85" s="95">
        <v>5.1870000000000003</v>
      </c>
      <c r="O85" s="64">
        <v>2530</v>
      </c>
      <c r="P85" s="65">
        <f>Table22457891011234567891011121314151617181920212223[[#This Row],[PEMBULATAN]]*O85</f>
        <v>13123.11</v>
      </c>
    </row>
    <row r="86" spans="1:16" ht="22.5" customHeight="1" x14ac:dyDescent="0.2">
      <c r="A86" s="14"/>
      <c r="B86" s="75"/>
      <c r="C86" s="73" t="s">
        <v>2301</v>
      </c>
      <c r="D86" s="78" t="s">
        <v>86</v>
      </c>
      <c r="E86" s="13">
        <v>44510</v>
      </c>
      <c r="F86" s="76" t="s">
        <v>554</v>
      </c>
      <c r="G86" s="13">
        <v>44510</v>
      </c>
      <c r="H86" s="77" t="s">
        <v>1768</v>
      </c>
      <c r="I86" s="16">
        <v>88</v>
      </c>
      <c r="J86" s="16">
        <v>62</v>
      </c>
      <c r="K86" s="16">
        <v>38</v>
      </c>
      <c r="L86" s="16">
        <v>16</v>
      </c>
      <c r="M86" s="81">
        <v>51.832000000000001</v>
      </c>
      <c r="N86" s="95">
        <v>51.832000000000001</v>
      </c>
      <c r="O86" s="64">
        <v>2530</v>
      </c>
      <c r="P86" s="65">
        <f>Table22457891011234567891011121314151617181920212223[[#This Row],[PEMBULATAN]]*O86</f>
        <v>131134.96</v>
      </c>
    </row>
    <row r="87" spans="1:16" ht="22.5" customHeight="1" x14ac:dyDescent="0.2">
      <c r="A87" s="14"/>
      <c r="B87" s="75"/>
      <c r="C87" s="73" t="s">
        <v>2302</v>
      </c>
      <c r="D87" s="78" t="s">
        <v>86</v>
      </c>
      <c r="E87" s="13">
        <v>44510</v>
      </c>
      <c r="F87" s="76" t="s">
        <v>554</v>
      </c>
      <c r="G87" s="13">
        <v>44510</v>
      </c>
      <c r="H87" s="77" t="s">
        <v>1768</v>
      </c>
      <c r="I87" s="16">
        <v>69</v>
      </c>
      <c r="J87" s="16">
        <v>56</v>
      </c>
      <c r="K87" s="16">
        <v>17</v>
      </c>
      <c r="L87" s="16">
        <v>6</v>
      </c>
      <c r="M87" s="81">
        <v>16.422000000000001</v>
      </c>
      <c r="N87" s="95">
        <v>17</v>
      </c>
      <c r="O87" s="64">
        <v>2530</v>
      </c>
      <c r="P87" s="65">
        <f>Table22457891011234567891011121314151617181920212223[[#This Row],[PEMBULATAN]]*O87</f>
        <v>43010</v>
      </c>
    </row>
    <row r="88" spans="1:16" ht="22.5" customHeight="1" x14ac:dyDescent="0.2">
      <c r="A88" s="14"/>
      <c r="B88" s="75"/>
      <c r="C88" s="73" t="s">
        <v>2303</v>
      </c>
      <c r="D88" s="78" t="s">
        <v>86</v>
      </c>
      <c r="E88" s="13">
        <v>44510</v>
      </c>
      <c r="F88" s="76" t="s">
        <v>554</v>
      </c>
      <c r="G88" s="13">
        <v>44510</v>
      </c>
      <c r="H88" s="77" t="s">
        <v>1768</v>
      </c>
      <c r="I88" s="16">
        <v>56</v>
      </c>
      <c r="J88" s="16">
        <v>33</v>
      </c>
      <c r="K88" s="16">
        <v>21</v>
      </c>
      <c r="L88" s="16">
        <v>5</v>
      </c>
      <c r="M88" s="81">
        <v>9.702</v>
      </c>
      <c r="N88" s="95">
        <v>9.702</v>
      </c>
      <c r="O88" s="64">
        <v>2530</v>
      </c>
      <c r="P88" s="65">
        <f>Table22457891011234567891011121314151617181920212223[[#This Row],[PEMBULATAN]]*O88</f>
        <v>24546.06</v>
      </c>
    </row>
    <row r="89" spans="1:16" ht="22.5" customHeight="1" x14ac:dyDescent="0.2">
      <c r="A89" s="14"/>
      <c r="B89" s="75"/>
      <c r="C89" s="73" t="s">
        <v>2304</v>
      </c>
      <c r="D89" s="78" t="s">
        <v>86</v>
      </c>
      <c r="E89" s="13">
        <v>44510</v>
      </c>
      <c r="F89" s="76" t="s">
        <v>554</v>
      </c>
      <c r="G89" s="13">
        <v>44510</v>
      </c>
      <c r="H89" s="77" t="s">
        <v>1768</v>
      </c>
      <c r="I89" s="16">
        <v>58</v>
      </c>
      <c r="J89" s="16">
        <v>44</v>
      </c>
      <c r="K89" s="16">
        <v>13</v>
      </c>
      <c r="L89" s="16">
        <v>6</v>
      </c>
      <c r="M89" s="81">
        <v>8.2940000000000005</v>
      </c>
      <c r="N89" s="95">
        <v>8.2940000000000005</v>
      </c>
      <c r="O89" s="64">
        <v>2530</v>
      </c>
      <c r="P89" s="65">
        <f>Table22457891011234567891011121314151617181920212223[[#This Row],[PEMBULATAN]]*O89</f>
        <v>20983.82</v>
      </c>
    </row>
    <row r="90" spans="1:16" ht="22.5" customHeight="1" x14ac:dyDescent="0.2">
      <c r="A90" s="14"/>
      <c r="B90" s="75"/>
      <c r="C90" s="73" t="s">
        <v>2305</v>
      </c>
      <c r="D90" s="78" t="s">
        <v>86</v>
      </c>
      <c r="E90" s="13">
        <v>44510</v>
      </c>
      <c r="F90" s="76" t="s">
        <v>554</v>
      </c>
      <c r="G90" s="13">
        <v>44510</v>
      </c>
      <c r="H90" s="77" t="s">
        <v>1768</v>
      </c>
      <c r="I90" s="16">
        <v>106</v>
      </c>
      <c r="J90" s="16">
        <v>59</v>
      </c>
      <c r="K90" s="16">
        <v>22</v>
      </c>
      <c r="L90" s="16">
        <v>9</v>
      </c>
      <c r="M90" s="81">
        <v>34.396999999999998</v>
      </c>
      <c r="N90" s="95">
        <v>35</v>
      </c>
      <c r="O90" s="64">
        <v>2530</v>
      </c>
      <c r="P90" s="65">
        <f>Table22457891011234567891011121314151617181920212223[[#This Row],[PEMBULATAN]]*O90</f>
        <v>88550</v>
      </c>
    </row>
    <row r="91" spans="1:16" ht="22.5" customHeight="1" x14ac:dyDescent="0.2">
      <c r="A91" s="14"/>
      <c r="B91" s="75"/>
      <c r="C91" s="73" t="s">
        <v>2306</v>
      </c>
      <c r="D91" s="78" t="s">
        <v>86</v>
      </c>
      <c r="E91" s="13">
        <v>44510</v>
      </c>
      <c r="F91" s="76" t="s">
        <v>554</v>
      </c>
      <c r="G91" s="13">
        <v>44510</v>
      </c>
      <c r="H91" s="77" t="s">
        <v>1768</v>
      </c>
      <c r="I91" s="16">
        <v>97</v>
      </c>
      <c r="J91" s="16">
        <v>60</v>
      </c>
      <c r="K91" s="16">
        <v>24</v>
      </c>
      <c r="L91" s="16">
        <v>10</v>
      </c>
      <c r="M91" s="81">
        <v>34.92</v>
      </c>
      <c r="N91" s="95">
        <v>34.92</v>
      </c>
      <c r="O91" s="64">
        <v>2530</v>
      </c>
      <c r="P91" s="65">
        <f>Table22457891011234567891011121314151617181920212223[[#This Row],[PEMBULATAN]]*O91</f>
        <v>88347.6</v>
      </c>
    </row>
    <row r="92" spans="1:16" ht="22.5" customHeight="1" x14ac:dyDescent="0.2">
      <c r="A92" s="14"/>
      <c r="B92" s="75"/>
      <c r="C92" s="73" t="s">
        <v>2307</v>
      </c>
      <c r="D92" s="78" t="s">
        <v>86</v>
      </c>
      <c r="E92" s="13">
        <v>44510</v>
      </c>
      <c r="F92" s="76" t="s">
        <v>554</v>
      </c>
      <c r="G92" s="13">
        <v>44510</v>
      </c>
      <c r="H92" s="77" t="s">
        <v>1768</v>
      </c>
      <c r="I92" s="16">
        <v>63</v>
      </c>
      <c r="J92" s="16">
        <v>42</v>
      </c>
      <c r="K92" s="16">
        <v>20</v>
      </c>
      <c r="L92" s="16">
        <v>4</v>
      </c>
      <c r="M92" s="81">
        <v>13.23</v>
      </c>
      <c r="N92" s="95">
        <v>13.23</v>
      </c>
      <c r="O92" s="64">
        <v>2530</v>
      </c>
      <c r="P92" s="65">
        <f>Table22457891011234567891011121314151617181920212223[[#This Row],[PEMBULATAN]]*O92</f>
        <v>33471.9</v>
      </c>
    </row>
    <row r="93" spans="1:16" ht="22.5" customHeight="1" x14ac:dyDescent="0.2">
      <c r="A93" s="14"/>
      <c r="B93" s="75"/>
      <c r="C93" s="73" t="s">
        <v>2308</v>
      </c>
      <c r="D93" s="78" t="s">
        <v>86</v>
      </c>
      <c r="E93" s="13">
        <v>44510</v>
      </c>
      <c r="F93" s="76" t="s">
        <v>554</v>
      </c>
      <c r="G93" s="13">
        <v>44510</v>
      </c>
      <c r="H93" s="77" t="s">
        <v>1768</v>
      </c>
      <c r="I93" s="16">
        <v>58</v>
      </c>
      <c r="J93" s="16">
        <v>36</v>
      </c>
      <c r="K93" s="16">
        <v>17</v>
      </c>
      <c r="L93" s="16">
        <v>3</v>
      </c>
      <c r="M93" s="81">
        <v>8.8740000000000006</v>
      </c>
      <c r="N93" s="95">
        <v>8.8740000000000006</v>
      </c>
      <c r="O93" s="64">
        <v>2530</v>
      </c>
      <c r="P93" s="65">
        <f>Table22457891011234567891011121314151617181920212223[[#This Row],[PEMBULATAN]]*O93</f>
        <v>22451.22</v>
      </c>
    </row>
    <row r="94" spans="1:16" ht="22.5" customHeight="1" x14ac:dyDescent="0.2">
      <c r="A94" s="14"/>
      <c r="B94" s="75"/>
      <c r="C94" s="73" t="s">
        <v>2309</v>
      </c>
      <c r="D94" s="78" t="s">
        <v>86</v>
      </c>
      <c r="E94" s="13">
        <v>44510</v>
      </c>
      <c r="F94" s="76" t="s">
        <v>554</v>
      </c>
      <c r="G94" s="13">
        <v>44510</v>
      </c>
      <c r="H94" s="77" t="s">
        <v>1768</v>
      </c>
      <c r="I94" s="16">
        <v>59</v>
      </c>
      <c r="J94" s="16">
        <v>40</v>
      </c>
      <c r="K94" s="16">
        <v>20</v>
      </c>
      <c r="L94" s="16">
        <v>3</v>
      </c>
      <c r="M94" s="81">
        <v>11.8</v>
      </c>
      <c r="N94" s="95">
        <v>11.8</v>
      </c>
      <c r="O94" s="64">
        <v>2530</v>
      </c>
      <c r="P94" s="65">
        <f>Table22457891011234567891011121314151617181920212223[[#This Row],[PEMBULATAN]]*O94</f>
        <v>29854</v>
      </c>
    </row>
    <row r="95" spans="1:16" ht="22.5" customHeight="1" x14ac:dyDescent="0.2">
      <c r="A95" s="14"/>
      <c r="B95" s="75"/>
      <c r="C95" s="73" t="s">
        <v>2310</v>
      </c>
      <c r="D95" s="78" t="s">
        <v>86</v>
      </c>
      <c r="E95" s="13">
        <v>44510</v>
      </c>
      <c r="F95" s="76" t="s">
        <v>554</v>
      </c>
      <c r="G95" s="13">
        <v>44510</v>
      </c>
      <c r="H95" s="77" t="s">
        <v>1768</v>
      </c>
      <c r="I95" s="16">
        <v>74</v>
      </c>
      <c r="J95" s="16">
        <v>51</v>
      </c>
      <c r="K95" s="16">
        <v>26</v>
      </c>
      <c r="L95" s="16">
        <v>11</v>
      </c>
      <c r="M95" s="81">
        <v>24.530999999999999</v>
      </c>
      <c r="N95" s="95">
        <v>24.530999999999999</v>
      </c>
      <c r="O95" s="64">
        <v>2530</v>
      </c>
      <c r="P95" s="65">
        <f>Table22457891011234567891011121314151617181920212223[[#This Row],[PEMBULATAN]]*O95</f>
        <v>62063.43</v>
      </c>
    </row>
    <row r="96" spans="1:16" ht="22.5" customHeight="1" x14ac:dyDescent="0.2">
      <c r="A96" s="14"/>
      <c r="B96" s="75"/>
      <c r="C96" s="73" t="s">
        <v>2311</v>
      </c>
      <c r="D96" s="78" t="s">
        <v>86</v>
      </c>
      <c r="E96" s="13">
        <v>44510</v>
      </c>
      <c r="F96" s="76" t="s">
        <v>554</v>
      </c>
      <c r="G96" s="13">
        <v>44510</v>
      </c>
      <c r="H96" s="77" t="s">
        <v>1768</v>
      </c>
      <c r="I96" s="16">
        <v>102</v>
      </c>
      <c r="J96" s="16">
        <v>62</v>
      </c>
      <c r="K96" s="16">
        <v>27</v>
      </c>
      <c r="L96" s="16">
        <v>11</v>
      </c>
      <c r="M96" s="81">
        <v>42.686999999999998</v>
      </c>
      <c r="N96" s="95">
        <v>42.686999999999998</v>
      </c>
      <c r="O96" s="64">
        <v>2530</v>
      </c>
      <c r="P96" s="65">
        <f>Table22457891011234567891011121314151617181920212223[[#This Row],[PEMBULATAN]]*O96</f>
        <v>107998.11</v>
      </c>
    </row>
    <row r="97" spans="1:16" ht="22.5" customHeight="1" x14ac:dyDescent="0.2">
      <c r="A97" s="14"/>
      <c r="B97" s="75"/>
      <c r="C97" s="73" t="s">
        <v>2312</v>
      </c>
      <c r="D97" s="78" t="s">
        <v>86</v>
      </c>
      <c r="E97" s="13">
        <v>44510</v>
      </c>
      <c r="F97" s="76" t="s">
        <v>554</v>
      </c>
      <c r="G97" s="13">
        <v>44510</v>
      </c>
      <c r="H97" s="77" t="s">
        <v>1768</v>
      </c>
      <c r="I97" s="16">
        <v>112</v>
      </c>
      <c r="J97" s="16">
        <v>38</v>
      </c>
      <c r="K97" s="16">
        <v>45</v>
      </c>
      <c r="L97" s="16">
        <v>8</v>
      </c>
      <c r="M97" s="81">
        <v>47.88</v>
      </c>
      <c r="N97" s="95">
        <v>47.88</v>
      </c>
      <c r="O97" s="64">
        <v>2530</v>
      </c>
      <c r="P97" s="65">
        <f>Table22457891011234567891011121314151617181920212223[[#This Row],[PEMBULATAN]]*O97</f>
        <v>121136.40000000001</v>
      </c>
    </row>
    <row r="98" spans="1:16" ht="22.5" customHeight="1" x14ac:dyDescent="0.2">
      <c r="A98" s="14"/>
      <c r="B98" s="75"/>
      <c r="C98" s="73" t="s">
        <v>2313</v>
      </c>
      <c r="D98" s="78" t="s">
        <v>86</v>
      </c>
      <c r="E98" s="13">
        <v>44510</v>
      </c>
      <c r="F98" s="76" t="s">
        <v>554</v>
      </c>
      <c r="G98" s="13">
        <v>44510</v>
      </c>
      <c r="H98" s="77" t="s">
        <v>1768</v>
      </c>
      <c r="I98" s="16">
        <v>81</v>
      </c>
      <c r="J98" s="16">
        <v>66</v>
      </c>
      <c r="K98" s="16">
        <v>27</v>
      </c>
      <c r="L98" s="16">
        <v>9</v>
      </c>
      <c r="M98" s="81">
        <v>36.085500000000003</v>
      </c>
      <c r="N98" s="95">
        <v>36.085500000000003</v>
      </c>
      <c r="O98" s="64">
        <v>2530</v>
      </c>
      <c r="P98" s="65">
        <f>Table22457891011234567891011121314151617181920212223[[#This Row],[PEMBULATAN]]*O98</f>
        <v>91296.315000000002</v>
      </c>
    </row>
    <row r="99" spans="1:16" ht="22.5" customHeight="1" x14ac:dyDescent="0.2">
      <c r="A99" s="14"/>
      <c r="B99" s="75"/>
      <c r="C99" s="73" t="s">
        <v>2314</v>
      </c>
      <c r="D99" s="78" t="s">
        <v>86</v>
      </c>
      <c r="E99" s="13">
        <v>44510</v>
      </c>
      <c r="F99" s="76" t="s">
        <v>554</v>
      </c>
      <c r="G99" s="13">
        <v>44510</v>
      </c>
      <c r="H99" s="77" t="s">
        <v>1768</v>
      </c>
      <c r="I99" s="16">
        <v>66</v>
      </c>
      <c r="J99" s="16">
        <v>58</v>
      </c>
      <c r="K99" s="16">
        <v>27</v>
      </c>
      <c r="L99" s="16">
        <v>10</v>
      </c>
      <c r="M99" s="81">
        <v>25.838999999999999</v>
      </c>
      <c r="N99" s="95">
        <v>25.838999999999999</v>
      </c>
      <c r="O99" s="64">
        <v>2530</v>
      </c>
      <c r="P99" s="65">
        <f>Table22457891011234567891011121314151617181920212223[[#This Row],[PEMBULATAN]]*O99</f>
        <v>65372.67</v>
      </c>
    </row>
    <row r="100" spans="1:16" ht="22.5" customHeight="1" x14ac:dyDescent="0.2">
      <c r="A100" s="14"/>
      <c r="B100" s="75"/>
      <c r="C100" s="73" t="s">
        <v>2315</v>
      </c>
      <c r="D100" s="78" t="s">
        <v>86</v>
      </c>
      <c r="E100" s="13">
        <v>44510</v>
      </c>
      <c r="F100" s="76" t="s">
        <v>554</v>
      </c>
      <c r="G100" s="13">
        <v>44510</v>
      </c>
      <c r="H100" s="77" t="s">
        <v>1768</v>
      </c>
      <c r="I100" s="16">
        <v>98</v>
      </c>
      <c r="J100" s="16">
        <v>55</v>
      </c>
      <c r="K100" s="16">
        <v>33</v>
      </c>
      <c r="L100" s="16">
        <v>29</v>
      </c>
      <c r="M100" s="81">
        <v>44.467500000000001</v>
      </c>
      <c r="N100" s="95">
        <v>45</v>
      </c>
      <c r="O100" s="64">
        <v>2530</v>
      </c>
      <c r="P100" s="65">
        <f>Table22457891011234567891011121314151617181920212223[[#This Row],[PEMBULATAN]]*O100</f>
        <v>113850</v>
      </c>
    </row>
    <row r="101" spans="1:16" ht="22.5" customHeight="1" x14ac:dyDescent="0.2">
      <c r="A101" s="14"/>
      <c r="B101" s="75"/>
      <c r="C101" s="73" t="s">
        <v>2316</v>
      </c>
      <c r="D101" s="78" t="s">
        <v>86</v>
      </c>
      <c r="E101" s="13">
        <v>44510</v>
      </c>
      <c r="F101" s="76" t="s">
        <v>554</v>
      </c>
      <c r="G101" s="13">
        <v>44510</v>
      </c>
      <c r="H101" s="77" t="s">
        <v>1768</v>
      </c>
      <c r="I101" s="16">
        <v>68</v>
      </c>
      <c r="J101" s="16">
        <v>61</v>
      </c>
      <c r="K101" s="16">
        <v>20</v>
      </c>
      <c r="L101" s="16">
        <v>5</v>
      </c>
      <c r="M101" s="81">
        <v>20.74</v>
      </c>
      <c r="N101" s="95">
        <v>20.74</v>
      </c>
      <c r="O101" s="64">
        <v>2530</v>
      </c>
      <c r="P101" s="65">
        <f>Table22457891011234567891011121314151617181920212223[[#This Row],[PEMBULATAN]]*O101</f>
        <v>52472.2</v>
      </c>
    </row>
    <row r="102" spans="1:16" ht="22.5" customHeight="1" x14ac:dyDescent="0.2">
      <c r="A102" s="14"/>
      <c r="B102" s="75"/>
      <c r="C102" s="73" t="s">
        <v>2317</v>
      </c>
      <c r="D102" s="78" t="s">
        <v>86</v>
      </c>
      <c r="E102" s="13">
        <v>44510</v>
      </c>
      <c r="F102" s="76" t="s">
        <v>554</v>
      </c>
      <c r="G102" s="13">
        <v>44510</v>
      </c>
      <c r="H102" s="77" t="s">
        <v>1768</v>
      </c>
      <c r="I102" s="16">
        <v>99</v>
      </c>
      <c r="J102" s="16">
        <v>64</v>
      </c>
      <c r="K102" s="16">
        <v>22</v>
      </c>
      <c r="L102" s="16">
        <v>17</v>
      </c>
      <c r="M102" s="81">
        <v>34.847999999999999</v>
      </c>
      <c r="N102" s="95">
        <v>34.847999999999999</v>
      </c>
      <c r="O102" s="64">
        <v>2530</v>
      </c>
      <c r="P102" s="65">
        <f>Table22457891011234567891011121314151617181920212223[[#This Row],[PEMBULATAN]]*O102</f>
        <v>88165.440000000002</v>
      </c>
    </row>
    <row r="103" spans="1:16" ht="22.5" customHeight="1" x14ac:dyDescent="0.2">
      <c r="A103" s="14"/>
      <c r="B103" s="75"/>
      <c r="C103" s="73" t="s">
        <v>2318</v>
      </c>
      <c r="D103" s="78" t="s">
        <v>86</v>
      </c>
      <c r="E103" s="13">
        <v>44510</v>
      </c>
      <c r="F103" s="76" t="s">
        <v>554</v>
      </c>
      <c r="G103" s="13">
        <v>44510</v>
      </c>
      <c r="H103" s="77" t="s">
        <v>1768</v>
      </c>
      <c r="I103" s="16">
        <v>84</v>
      </c>
      <c r="J103" s="16">
        <v>62</v>
      </c>
      <c r="K103" s="16">
        <v>23</v>
      </c>
      <c r="L103" s="16">
        <v>7</v>
      </c>
      <c r="M103" s="81">
        <v>29.946000000000002</v>
      </c>
      <c r="N103" s="95">
        <v>29.946000000000002</v>
      </c>
      <c r="O103" s="64">
        <v>2530</v>
      </c>
      <c r="P103" s="65">
        <f>Table22457891011234567891011121314151617181920212223[[#This Row],[PEMBULATAN]]*O103</f>
        <v>75763.38</v>
      </c>
    </row>
    <row r="104" spans="1:16" ht="22.5" customHeight="1" x14ac:dyDescent="0.2">
      <c r="A104" s="14"/>
      <c r="B104" s="75"/>
      <c r="C104" s="73" t="s">
        <v>2319</v>
      </c>
      <c r="D104" s="78" t="s">
        <v>86</v>
      </c>
      <c r="E104" s="13">
        <v>44510</v>
      </c>
      <c r="F104" s="76" t="s">
        <v>554</v>
      </c>
      <c r="G104" s="13">
        <v>44510</v>
      </c>
      <c r="H104" s="77" t="s">
        <v>1768</v>
      </c>
      <c r="I104" s="16">
        <v>89</v>
      </c>
      <c r="J104" s="16">
        <v>67</v>
      </c>
      <c r="K104" s="16">
        <v>31</v>
      </c>
      <c r="L104" s="16">
        <v>10</v>
      </c>
      <c r="M104" s="81">
        <v>46.213250000000002</v>
      </c>
      <c r="N104" s="95">
        <v>46.213250000000002</v>
      </c>
      <c r="O104" s="64">
        <v>2530</v>
      </c>
      <c r="P104" s="65">
        <f>Table22457891011234567891011121314151617181920212223[[#This Row],[PEMBULATAN]]*O104</f>
        <v>116919.52250000001</v>
      </c>
    </row>
    <row r="105" spans="1:16" ht="22.5" customHeight="1" x14ac:dyDescent="0.2">
      <c r="A105" s="14"/>
      <c r="B105" s="75"/>
      <c r="C105" s="73" t="s">
        <v>2320</v>
      </c>
      <c r="D105" s="78" t="s">
        <v>86</v>
      </c>
      <c r="E105" s="13">
        <v>44510</v>
      </c>
      <c r="F105" s="76" t="s">
        <v>554</v>
      </c>
      <c r="G105" s="13">
        <v>44510</v>
      </c>
      <c r="H105" s="77" t="s">
        <v>1768</v>
      </c>
      <c r="I105" s="16">
        <v>85</v>
      </c>
      <c r="J105" s="16">
        <v>63</v>
      </c>
      <c r="K105" s="16">
        <v>27</v>
      </c>
      <c r="L105" s="16">
        <v>13</v>
      </c>
      <c r="M105" s="81">
        <v>36.146250000000002</v>
      </c>
      <c r="N105" s="95">
        <v>36.146250000000002</v>
      </c>
      <c r="O105" s="64">
        <v>2530</v>
      </c>
      <c r="P105" s="65">
        <f>Table22457891011234567891011121314151617181920212223[[#This Row],[PEMBULATAN]]*O105</f>
        <v>91450.012500000012</v>
      </c>
    </row>
    <row r="106" spans="1:16" ht="22.5" customHeight="1" x14ac:dyDescent="0.2">
      <c r="A106" s="14"/>
      <c r="B106" s="75"/>
      <c r="C106" s="73" t="s">
        <v>2321</v>
      </c>
      <c r="D106" s="78" t="s">
        <v>86</v>
      </c>
      <c r="E106" s="13">
        <v>44510</v>
      </c>
      <c r="F106" s="76" t="s">
        <v>554</v>
      </c>
      <c r="G106" s="13">
        <v>44510</v>
      </c>
      <c r="H106" s="77" t="s">
        <v>1768</v>
      </c>
      <c r="I106" s="16">
        <v>60</v>
      </c>
      <c r="J106" s="16">
        <v>31</v>
      </c>
      <c r="K106" s="16">
        <v>11</v>
      </c>
      <c r="L106" s="16">
        <v>3</v>
      </c>
      <c r="M106" s="81">
        <v>5.1150000000000002</v>
      </c>
      <c r="N106" s="95">
        <v>5.1150000000000002</v>
      </c>
      <c r="O106" s="64">
        <v>2530</v>
      </c>
      <c r="P106" s="65">
        <f>Table22457891011234567891011121314151617181920212223[[#This Row],[PEMBULATAN]]*O106</f>
        <v>12940.95</v>
      </c>
    </row>
    <row r="107" spans="1:16" ht="22.5" customHeight="1" x14ac:dyDescent="0.2">
      <c r="A107" s="14"/>
      <c r="B107" s="75"/>
      <c r="C107" s="73" t="s">
        <v>2322</v>
      </c>
      <c r="D107" s="78" t="s">
        <v>86</v>
      </c>
      <c r="E107" s="13">
        <v>44510</v>
      </c>
      <c r="F107" s="76" t="s">
        <v>554</v>
      </c>
      <c r="G107" s="13">
        <v>44510</v>
      </c>
      <c r="H107" s="77" t="s">
        <v>1768</v>
      </c>
      <c r="I107" s="16">
        <v>73</v>
      </c>
      <c r="J107" s="16">
        <v>57</v>
      </c>
      <c r="K107" s="16">
        <v>22</v>
      </c>
      <c r="L107" s="16">
        <v>5</v>
      </c>
      <c r="M107" s="81">
        <v>22.8855</v>
      </c>
      <c r="N107" s="95">
        <v>22.8855</v>
      </c>
      <c r="O107" s="64">
        <v>2530</v>
      </c>
      <c r="P107" s="65">
        <f>Table22457891011234567891011121314151617181920212223[[#This Row],[PEMBULATAN]]*O107</f>
        <v>57900.315000000002</v>
      </c>
    </row>
    <row r="108" spans="1:16" ht="22.5" customHeight="1" x14ac:dyDescent="0.2">
      <c r="A108" s="14"/>
      <c r="B108" s="75"/>
      <c r="C108" s="73" t="s">
        <v>2323</v>
      </c>
      <c r="D108" s="78" t="s">
        <v>86</v>
      </c>
      <c r="E108" s="13">
        <v>44510</v>
      </c>
      <c r="F108" s="76" t="s">
        <v>554</v>
      </c>
      <c r="G108" s="13">
        <v>44510</v>
      </c>
      <c r="H108" s="77" t="s">
        <v>1768</v>
      </c>
      <c r="I108" s="16">
        <v>3</v>
      </c>
      <c r="J108" s="16">
        <v>56</v>
      </c>
      <c r="K108" s="16">
        <v>31</v>
      </c>
      <c r="L108" s="16">
        <v>14</v>
      </c>
      <c r="M108" s="81">
        <v>1.302</v>
      </c>
      <c r="N108" s="95">
        <v>14</v>
      </c>
      <c r="O108" s="64">
        <v>2530</v>
      </c>
      <c r="P108" s="65">
        <f>Table22457891011234567891011121314151617181920212223[[#This Row],[PEMBULATAN]]*O108</f>
        <v>35420</v>
      </c>
    </row>
    <row r="109" spans="1:16" ht="22.5" customHeight="1" x14ac:dyDescent="0.2">
      <c r="A109" s="14"/>
      <c r="B109" s="75"/>
      <c r="C109" s="73" t="s">
        <v>2324</v>
      </c>
      <c r="D109" s="78" t="s">
        <v>86</v>
      </c>
      <c r="E109" s="13">
        <v>44510</v>
      </c>
      <c r="F109" s="76" t="s">
        <v>554</v>
      </c>
      <c r="G109" s="13">
        <v>44510</v>
      </c>
      <c r="H109" s="77" t="s">
        <v>1768</v>
      </c>
      <c r="I109" s="16">
        <v>74</v>
      </c>
      <c r="J109" s="16">
        <v>62</v>
      </c>
      <c r="K109" s="16">
        <v>33</v>
      </c>
      <c r="L109" s="16">
        <v>25</v>
      </c>
      <c r="M109" s="81">
        <v>37.850999999999999</v>
      </c>
      <c r="N109" s="95">
        <v>37.850999999999999</v>
      </c>
      <c r="O109" s="64">
        <v>2530</v>
      </c>
      <c r="P109" s="65">
        <f>Table22457891011234567891011121314151617181920212223[[#This Row],[PEMBULATAN]]*O109</f>
        <v>95763.03</v>
      </c>
    </row>
    <row r="110" spans="1:16" ht="22.5" customHeight="1" x14ac:dyDescent="0.2">
      <c r="A110" s="14"/>
      <c r="B110" s="75"/>
      <c r="C110" s="73" t="s">
        <v>2325</v>
      </c>
      <c r="D110" s="78" t="s">
        <v>86</v>
      </c>
      <c r="E110" s="13">
        <v>44510</v>
      </c>
      <c r="F110" s="76" t="s">
        <v>554</v>
      </c>
      <c r="G110" s="13">
        <v>44510</v>
      </c>
      <c r="H110" s="77" t="s">
        <v>1768</v>
      </c>
      <c r="I110" s="16">
        <v>44</v>
      </c>
      <c r="J110" s="16">
        <v>32</v>
      </c>
      <c r="K110" s="16">
        <v>32</v>
      </c>
      <c r="L110" s="16">
        <v>10</v>
      </c>
      <c r="M110" s="81">
        <v>11.263999999999999</v>
      </c>
      <c r="N110" s="95">
        <v>11.263999999999999</v>
      </c>
      <c r="O110" s="64">
        <v>2530</v>
      </c>
      <c r="P110" s="65">
        <f>Table22457891011234567891011121314151617181920212223[[#This Row],[PEMBULATAN]]*O110</f>
        <v>28497.919999999998</v>
      </c>
    </row>
    <row r="111" spans="1:16" ht="22.5" customHeight="1" x14ac:dyDescent="0.2">
      <c r="A111" s="14"/>
      <c r="B111" s="75"/>
      <c r="C111" s="73" t="s">
        <v>2326</v>
      </c>
      <c r="D111" s="78" t="s">
        <v>86</v>
      </c>
      <c r="E111" s="13">
        <v>44510</v>
      </c>
      <c r="F111" s="76" t="s">
        <v>554</v>
      </c>
      <c r="G111" s="13">
        <v>44510</v>
      </c>
      <c r="H111" s="77" t="s">
        <v>1768</v>
      </c>
      <c r="I111" s="16">
        <v>44</v>
      </c>
      <c r="J111" s="16">
        <v>38</v>
      </c>
      <c r="K111" s="16">
        <v>28</v>
      </c>
      <c r="L111" s="16">
        <v>12</v>
      </c>
      <c r="M111" s="81">
        <v>11.704000000000001</v>
      </c>
      <c r="N111" s="95">
        <v>12</v>
      </c>
      <c r="O111" s="64">
        <v>2530</v>
      </c>
      <c r="P111" s="65">
        <f>Table22457891011234567891011121314151617181920212223[[#This Row],[PEMBULATAN]]*O111</f>
        <v>30360</v>
      </c>
    </row>
    <row r="112" spans="1:16" ht="22.5" customHeight="1" x14ac:dyDescent="0.2">
      <c r="A112" s="14"/>
      <c r="B112" s="75"/>
      <c r="C112" s="73" t="s">
        <v>2327</v>
      </c>
      <c r="D112" s="78" t="s">
        <v>86</v>
      </c>
      <c r="E112" s="13">
        <v>44510</v>
      </c>
      <c r="F112" s="76" t="s">
        <v>554</v>
      </c>
      <c r="G112" s="13">
        <v>44510</v>
      </c>
      <c r="H112" s="77" t="s">
        <v>1768</v>
      </c>
      <c r="I112" s="16">
        <v>89</v>
      </c>
      <c r="J112" s="16">
        <v>42</v>
      </c>
      <c r="K112" s="16">
        <v>10</v>
      </c>
      <c r="L112" s="16">
        <v>2</v>
      </c>
      <c r="M112" s="81">
        <v>9.3450000000000006</v>
      </c>
      <c r="N112" s="95">
        <v>10</v>
      </c>
      <c r="O112" s="64">
        <v>2530</v>
      </c>
      <c r="P112" s="65">
        <f>Table22457891011234567891011121314151617181920212223[[#This Row],[PEMBULATAN]]*O112</f>
        <v>25300</v>
      </c>
    </row>
    <row r="113" spans="1:16" ht="22.5" customHeight="1" x14ac:dyDescent="0.2">
      <c r="A113" s="14"/>
      <c r="B113" s="75"/>
      <c r="C113" s="73" t="s">
        <v>2328</v>
      </c>
      <c r="D113" s="78" t="s">
        <v>86</v>
      </c>
      <c r="E113" s="13">
        <v>44510</v>
      </c>
      <c r="F113" s="76" t="s">
        <v>554</v>
      </c>
      <c r="G113" s="13">
        <v>44510</v>
      </c>
      <c r="H113" s="77" t="s">
        <v>1768</v>
      </c>
      <c r="I113" s="16">
        <v>122</v>
      </c>
      <c r="J113" s="16">
        <v>21</v>
      </c>
      <c r="K113" s="16">
        <v>6</v>
      </c>
      <c r="L113" s="16">
        <v>4</v>
      </c>
      <c r="M113" s="81">
        <v>3.843</v>
      </c>
      <c r="N113" s="95">
        <v>4</v>
      </c>
      <c r="O113" s="64">
        <v>2530</v>
      </c>
      <c r="P113" s="65">
        <f>Table22457891011234567891011121314151617181920212223[[#This Row],[PEMBULATAN]]*O113</f>
        <v>10120</v>
      </c>
    </row>
    <row r="114" spans="1:16" ht="22.5" customHeight="1" x14ac:dyDescent="0.2">
      <c r="A114" s="14"/>
      <c r="B114" s="75"/>
      <c r="C114" s="73" t="s">
        <v>2329</v>
      </c>
      <c r="D114" s="78" t="s">
        <v>86</v>
      </c>
      <c r="E114" s="13">
        <v>44510</v>
      </c>
      <c r="F114" s="76" t="s">
        <v>554</v>
      </c>
      <c r="G114" s="13">
        <v>44510</v>
      </c>
      <c r="H114" s="77" t="s">
        <v>1768</v>
      </c>
      <c r="I114" s="16">
        <v>55</v>
      </c>
      <c r="J114" s="16">
        <v>32</v>
      </c>
      <c r="K114" s="16">
        <v>26</v>
      </c>
      <c r="L114" s="16">
        <v>15</v>
      </c>
      <c r="M114" s="81">
        <v>11.44</v>
      </c>
      <c r="N114" s="95">
        <v>15</v>
      </c>
      <c r="O114" s="64">
        <v>2530</v>
      </c>
      <c r="P114" s="65">
        <f>Table22457891011234567891011121314151617181920212223[[#This Row],[PEMBULATAN]]*O114</f>
        <v>37950</v>
      </c>
    </row>
    <row r="115" spans="1:16" ht="22.5" customHeight="1" x14ac:dyDescent="0.2">
      <c r="A115" s="14"/>
      <c r="B115" s="75"/>
      <c r="C115" s="73" t="s">
        <v>2330</v>
      </c>
      <c r="D115" s="78" t="s">
        <v>86</v>
      </c>
      <c r="E115" s="13">
        <v>44510</v>
      </c>
      <c r="F115" s="76" t="s">
        <v>554</v>
      </c>
      <c r="G115" s="13">
        <v>44510</v>
      </c>
      <c r="H115" s="77" t="s">
        <v>1768</v>
      </c>
      <c r="I115" s="16">
        <v>63</v>
      </c>
      <c r="J115" s="16">
        <v>35</v>
      </c>
      <c r="K115" s="16">
        <v>35</v>
      </c>
      <c r="L115" s="16">
        <v>2</v>
      </c>
      <c r="M115" s="81">
        <v>19.293749999999999</v>
      </c>
      <c r="N115" s="95">
        <v>19.293749999999999</v>
      </c>
      <c r="O115" s="64">
        <v>2530</v>
      </c>
      <c r="P115" s="65">
        <f>Table22457891011234567891011121314151617181920212223[[#This Row],[PEMBULATAN]]*O115</f>
        <v>48813.1875</v>
      </c>
    </row>
    <row r="116" spans="1:16" ht="22.5" customHeight="1" x14ac:dyDescent="0.2">
      <c r="A116" s="14"/>
      <c r="B116" s="75"/>
      <c r="C116" s="73" t="s">
        <v>2331</v>
      </c>
      <c r="D116" s="78" t="s">
        <v>86</v>
      </c>
      <c r="E116" s="13">
        <v>44510</v>
      </c>
      <c r="F116" s="76" t="s">
        <v>554</v>
      </c>
      <c r="G116" s="13">
        <v>44510</v>
      </c>
      <c r="H116" s="77" t="s">
        <v>1768</v>
      </c>
      <c r="I116" s="16">
        <v>80</v>
      </c>
      <c r="J116" s="16">
        <v>26</v>
      </c>
      <c r="K116" s="16">
        <v>10</v>
      </c>
      <c r="L116" s="16">
        <v>4</v>
      </c>
      <c r="M116" s="81">
        <v>5.2</v>
      </c>
      <c r="N116" s="95">
        <v>5.2</v>
      </c>
      <c r="O116" s="64">
        <v>2530</v>
      </c>
      <c r="P116" s="65">
        <f>Table22457891011234567891011121314151617181920212223[[#This Row],[PEMBULATAN]]*O116</f>
        <v>13156</v>
      </c>
    </row>
    <row r="117" spans="1:16" ht="22.5" customHeight="1" x14ac:dyDescent="0.2">
      <c r="A117" s="14"/>
      <c r="B117" s="75"/>
      <c r="C117" s="73" t="s">
        <v>2332</v>
      </c>
      <c r="D117" s="78" t="s">
        <v>86</v>
      </c>
      <c r="E117" s="13">
        <v>44510</v>
      </c>
      <c r="F117" s="76" t="s">
        <v>554</v>
      </c>
      <c r="G117" s="13">
        <v>44510</v>
      </c>
      <c r="H117" s="77" t="s">
        <v>1768</v>
      </c>
      <c r="I117" s="16">
        <v>92</v>
      </c>
      <c r="J117" s="16">
        <v>42</v>
      </c>
      <c r="K117" s="16">
        <v>21</v>
      </c>
      <c r="L117" s="16">
        <v>16</v>
      </c>
      <c r="M117" s="81">
        <v>20.286000000000001</v>
      </c>
      <c r="N117" s="95">
        <v>20.286000000000001</v>
      </c>
      <c r="O117" s="64">
        <v>2530</v>
      </c>
      <c r="P117" s="65">
        <f>Table22457891011234567891011121314151617181920212223[[#This Row],[PEMBULATAN]]*O117</f>
        <v>51323.58</v>
      </c>
    </row>
    <row r="118" spans="1:16" ht="22.5" customHeight="1" x14ac:dyDescent="0.2">
      <c r="A118" s="14"/>
      <c r="B118" s="75"/>
      <c r="C118" s="73" t="s">
        <v>2333</v>
      </c>
      <c r="D118" s="78" t="s">
        <v>86</v>
      </c>
      <c r="E118" s="13">
        <v>44510</v>
      </c>
      <c r="F118" s="76" t="s">
        <v>554</v>
      </c>
      <c r="G118" s="13">
        <v>44510</v>
      </c>
      <c r="H118" s="77" t="s">
        <v>1768</v>
      </c>
      <c r="I118" s="16">
        <v>72</v>
      </c>
      <c r="J118" s="16">
        <v>52</v>
      </c>
      <c r="K118" s="16">
        <v>14</v>
      </c>
      <c r="L118" s="16">
        <v>5</v>
      </c>
      <c r="M118" s="81">
        <v>13.103999999999999</v>
      </c>
      <c r="N118" s="95">
        <v>13.103999999999999</v>
      </c>
      <c r="O118" s="64">
        <v>2530</v>
      </c>
      <c r="P118" s="65">
        <f>Table22457891011234567891011121314151617181920212223[[#This Row],[PEMBULATAN]]*O118</f>
        <v>33153.119999999995</v>
      </c>
    </row>
    <row r="119" spans="1:16" ht="22.5" customHeight="1" x14ac:dyDescent="0.2">
      <c r="A119" s="14"/>
      <c r="B119" s="75"/>
      <c r="C119" s="73" t="s">
        <v>2334</v>
      </c>
      <c r="D119" s="78" t="s">
        <v>86</v>
      </c>
      <c r="E119" s="13">
        <v>44510</v>
      </c>
      <c r="F119" s="76" t="s">
        <v>554</v>
      </c>
      <c r="G119" s="13">
        <v>44510</v>
      </c>
      <c r="H119" s="77" t="s">
        <v>1768</v>
      </c>
      <c r="I119" s="16">
        <v>73</v>
      </c>
      <c r="J119" s="16">
        <v>64</v>
      </c>
      <c r="K119" s="16">
        <v>26</v>
      </c>
      <c r="L119" s="16">
        <v>8</v>
      </c>
      <c r="M119" s="81">
        <v>30.367999999999999</v>
      </c>
      <c r="N119" s="95">
        <v>31</v>
      </c>
      <c r="O119" s="64">
        <v>2530</v>
      </c>
      <c r="P119" s="65">
        <f>Table22457891011234567891011121314151617181920212223[[#This Row],[PEMBULATAN]]*O119</f>
        <v>78430</v>
      </c>
    </row>
    <row r="120" spans="1:16" ht="22.5" customHeight="1" x14ac:dyDescent="0.2">
      <c r="A120" s="14"/>
      <c r="B120" s="75"/>
      <c r="C120" s="73" t="s">
        <v>2335</v>
      </c>
      <c r="D120" s="78" t="s">
        <v>86</v>
      </c>
      <c r="E120" s="13">
        <v>44510</v>
      </c>
      <c r="F120" s="76" t="s">
        <v>554</v>
      </c>
      <c r="G120" s="13">
        <v>44510</v>
      </c>
      <c r="H120" s="77" t="s">
        <v>1768</v>
      </c>
      <c r="I120" s="16">
        <v>88</v>
      </c>
      <c r="J120" s="16">
        <v>66</v>
      </c>
      <c r="K120" s="16">
        <v>22</v>
      </c>
      <c r="L120" s="16">
        <v>13</v>
      </c>
      <c r="M120" s="81">
        <v>31.943999999999999</v>
      </c>
      <c r="N120" s="95">
        <v>31.943999999999999</v>
      </c>
      <c r="O120" s="64">
        <v>2530</v>
      </c>
      <c r="P120" s="65">
        <f>Table22457891011234567891011121314151617181920212223[[#This Row],[PEMBULATAN]]*O120</f>
        <v>80818.319999999992</v>
      </c>
    </row>
    <row r="121" spans="1:16" ht="22.5" customHeight="1" x14ac:dyDescent="0.2">
      <c r="A121" s="14"/>
      <c r="B121" s="75"/>
      <c r="C121" s="73" t="s">
        <v>2336</v>
      </c>
      <c r="D121" s="78" t="s">
        <v>86</v>
      </c>
      <c r="E121" s="13">
        <v>44510</v>
      </c>
      <c r="F121" s="76" t="s">
        <v>554</v>
      </c>
      <c r="G121" s="13">
        <v>44510</v>
      </c>
      <c r="H121" s="77" t="s">
        <v>1768</v>
      </c>
      <c r="I121" s="16">
        <v>104</v>
      </c>
      <c r="J121" s="16">
        <v>44</v>
      </c>
      <c r="K121" s="16">
        <v>10</v>
      </c>
      <c r="L121" s="16">
        <v>5</v>
      </c>
      <c r="M121" s="81">
        <v>11.44</v>
      </c>
      <c r="N121" s="95">
        <v>12</v>
      </c>
      <c r="O121" s="64">
        <v>2530</v>
      </c>
      <c r="P121" s="65">
        <f>Table22457891011234567891011121314151617181920212223[[#This Row],[PEMBULATAN]]*O121</f>
        <v>30360</v>
      </c>
    </row>
    <row r="122" spans="1:16" ht="22.5" customHeight="1" x14ac:dyDescent="0.2">
      <c r="A122" s="14"/>
      <c r="B122" s="75"/>
      <c r="C122" s="73" t="s">
        <v>2337</v>
      </c>
      <c r="D122" s="78" t="s">
        <v>86</v>
      </c>
      <c r="E122" s="13">
        <v>44510</v>
      </c>
      <c r="F122" s="76" t="s">
        <v>554</v>
      </c>
      <c r="G122" s="13">
        <v>44510</v>
      </c>
      <c r="H122" s="77" t="s">
        <v>1768</v>
      </c>
      <c r="I122" s="16">
        <v>98</v>
      </c>
      <c r="J122" s="16">
        <v>58</v>
      </c>
      <c r="K122" s="16">
        <v>34</v>
      </c>
      <c r="L122" s="16">
        <v>21</v>
      </c>
      <c r="M122" s="81">
        <v>48.314</v>
      </c>
      <c r="N122" s="95">
        <v>49</v>
      </c>
      <c r="O122" s="64">
        <v>2530</v>
      </c>
      <c r="P122" s="65">
        <f>Table22457891011234567891011121314151617181920212223[[#This Row],[PEMBULATAN]]*O122</f>
        <v>123970</v>
      </c>
    </row>
    <row r="123" spans="1:16" ht="22.5" customHeight="1" x14ac:dyDescent="0.2">
      <c r="A123" s="14"/>
      <c r="B123" s="75"/>
      <c r="C123" s="73" t="s">
        <v>2338</v>
      </c>
      <c r="D123" s="78" t="s">
        <v>86</v>
      </c>
      <c r="E123" s="13">
        <v>44510</v>
      </c>
      <c r="F123" s="76" t="s">
        <v>554</v>
      </c>
      <c r="G123" s="13">
        <v>44510</v>
      </c>
      <c r="H123" s="77" t="s">
        <v>1768</v>
      </c>
      <c r="I123" s="16">
        <v>55</v>
      </c>
      <c r="J123" s="16">
        <v>44</v>
      </c>
      <c r="K123" s="16">
        <v>38</v>
      </c>
      <c r="L123" s="16">
        <v>11</v>
      </c>
      <c r="M123" s="81">
        <v>22.99</v>
      </c>
      <c r="N123" s="95">
        <v>22.99</v>
      </c>
      <c r="O123" s="64">
        <v>2530</v>
      </c>
      <c r="P123" s="65">
        <f>Table22457891011234567891011121314151617181920212223[[#This Row],[PEMBULATAN]]*O123</f>
        <v>58164.7</v>
      </c>
    </row>
    <row r="124" spans="1:16" ht="22.5" customHeight="1" x14ac:dyDescent="0.2">
      <c r="A124" s="14"/>
      <c r="B124" s="75"/>
      <c r="C124" s="73" t="s">
        <v>2339</v>
      </c>
      <c r="D124" s="78" t="s">
        <v>86</v>
      </c>
      <c r="E124" s="13">
        <v>44510</v>
      </c>
      <c r="F124" s="76" t="s">
        <v>554</v>
      </c>
      <c r="G124" s="13">
        <v>44510</v>
      </c>
      <c r="H124" s="77" t="s">
        <v>1768</v>
      </c>
      <c r="I124" s="16">
        <v>116</v>
      </c>
      <c r="J124" s="16">
        <v>54</v>
      </c>
      <c r="K124" s="16">
        <v>10</v>
      </c>
      <c r="L124" s="16">
        <v>1</v>
      </c>
      <c r="M124" s="81">
        <v>15.66</v>
      </c>
      <c r="N124" s="95">
        <v>15.66</v>
      </c>
      <c r="O124" s="64">
        <v>2530</v>
      </c>
      <c r="P124" s="65">
        <f>Table22457891011234567891011121314151617181920212223[[#This Row],[PEMBULATAN]]*O124</f>
        <v>39619.800000000003</v>
      </c>
    </row>
    <row r="125" spans="1:16" ht="22.5" customHeight="1" x14ac:dyDescent="0.2">
      <c r="A125" s="14"/>
      <c r="B125" s="75"/>
      <c r="C125" s="73" t="s">
        <v>2340</v>
      </c>
      <c r="D125" s="78" t="s">
        <v>86</v>
      </c>
      <c r="E125" s="13">
        <v>44510</v>
      </c>
      <c r="F125" s="76" t="s">
        <v>554</v>
      </c>
      <c r="G125" s="13">
        <v>44510</v>
      </c>
      <c r="H125" s="77" t="s">
        <v>1768</v>
      </c>
      <c r="I125" s="16">
        <v>32</v>
      </c>
      <c r="J125" s="16">
        <v>32</v>
      </c>
      <c r="K125" s="16">
        <v>26</v>
      </c>
      <c r="L125" s="16">
        <v>2</v>
      </c>
      <c r="M125" s="81">
        <v>6.6559999999999997</v>
      </c>
      <c r="N125" s="95">
        <v>6.6559999999999997</v>
      </c>
      <c r="O125" s="64">
        <v>2530</v>
      </c>
      <c r="P125" s="65">
        <f>Table22457891011234567891011121314151617181920212223[[#This Row],[PEMBULATAN]]*O125</f>
        <v>16839.68</v>
      </c>
    </row>
    <row r="126" spans="1:16" ht="22.5" customHeight="1" x14ac:dyDescent="0.2">
      <c r="A126" s="14"/>
      <c r="B126" s="75"/>
      <c r="C126" s="73" t="s">
        <v>2341</v>
      </c>
      <c r="D126" s="78" t="s">
        <v>86</v>
      </c>
      <c r="E126" s="13">
        <v>44510</v>
      </c>
      <c r="F126" s="76" t="s">
        <v>554</v>
      </c>
      <c r="G126" s="13">
        <v>44510</v>
      </c>
      <c r="H126" s="77" t="s">
        <v>1768</v>
      </c>
      <c r="I126" s="16">
        <v>96</v>
      </c>
      <c r="J126" s="16">
        <v>55</v>
      </c>
      <c r="K126" s="16">
        <v>21</v>
      </c>
      <c r="L126" s="16">
        <v>12</v>
      </c>
      <c r="M126" s="81">
        <v>27.72</v>
      </c>
      <c r="N126" s="95">
        <v>27.72</v>
      </c>
      <c r="O126" s="64">
        <v>2530</v>
      </c>
      <c r="P126" s="65">
        <f>Table22457891011234567891011121314151617181920212223[[#This Row],[PEMBULATAN]]*O126</f>
        <v>70131.599999999991</v>
      </c>
    </row>
    <row r="127" spans="1:16" ht="22.5" customHeight="1" x14ac:dyDescent="0.2">
      <c r="A127" s="14"/>
      <c r="B127" s="75"/>
      <c r="C127" s="73" t="s">
        <v>2342</v>
      </c>
      <c r="D127" s="78" t="s">
        <v>86</v>
      </c>
      <c r="E127" s="13">
        <v>44510</v>
      </c>
      <c r="F127" s="76" t="s">
        <v>554</v>
      </c>
      <c r="G127" s="13">
        <v>44510</v>
      </c>
      <c r="H127" s="77" t="s">
        <v>1768</v>
      </c>
      <c r="I127" s="16">
        <v>106</v>
      </c>
      <c r="J127" s="16">
        <v>64</v>
      </c>
      <c r="K127" s="16">
        <v>34</v>
      </c>
      <c r="L127" s="16">
        <v>30</v>
      </c>
      <c r="M127" s="81">
        <v>57.664000000000001</v>
      </c>
      <c r="N127" s="95">
        <v>57.664000000000001</v>
      </c>
      <c r="O127" s="64">
        <v>2530</v>
      </c>
      <c r="P127" s="65">
        <f>Table22457891011234567891011121314151617181920212223[[#This Row],[PEMBULATAN]]*O127</f>
        <v>145889.92000000001</v>
      </c>
    </row>
    <row r="128" spans="1:16" ht="22.5" customHeight="1" x14ac:dyDescent="0.2">
      <c r="A128" s="14"/>
      <c r="B128" s="75"/>
      <c r="C128" s="73" t="s">
        <v>2343</v>
      </c>
      <c r="D128" s="78" t="s">
        <v>86</v>
      </c>
      <c r="E128" s="13">
        <v>44510</v>
      </c>
      <c r="F128" s="76" t="s">
        <v>554</v>
      </c>
      <c r="G128" s="13">
        <v>44510</v>
      </c>
      <c r="H128" s="77" t="s">
        <v>1768</v>
      </c>
      <c r="I128" s="16">
        <v>64</v>
      </c>
      <c r="J128" s="16">
        <v>25</v>
      </c>
      <c r="K128" s="16">
        <v>21</v>
      </c>
      <c r="L128" s="16">
        <v>3</v>
      </c>
      <c r="M128" s="81">
        <v>8.4</v>
      </c>
      <c r="N128" s="95">
        <v>9</v>
      </c>
      <c r="O128" s="64">
        <v>2530</v>
      </c>
      <c r="P128" s="65">
        <f>Table22457891011234567891011121314151617181920212223[[#This Row],[PEMBULATAN]]*O128</f>
        <v>22770</v>
      </c>
    </row>
    <row r="129" spans="1:16" ht="22.5" customHeight="1" x14ac:dyDescent="0.2">
      <c r="A129" s="14"/>
      <c r="B129" s="75"/>
      <c r="C129" s="73" t="s">
        <v>2344</v>
      </c>
      <c r="D129" s="78" t="s">
        <v>86</v>
      </c>
      <c r="E129" s="13">
        <v>44510</v>
      </c>
      <c r="F129" s="76" t="s">
        <v>554</v>
      </c>
      <c r="G129" s="13">
        <v>44510</v>
      </c>
      <c r="H129" s="77" t="s">
        <v>1768</v>
      </c>
      <c r="I129" s="16">
        <v>71</v>
      </c>
      <c r="J129" s="16">
        <v>56</v>
      </c>
      <c r="K129" s="16">
        <v>28</v>
      </c>
      <c r="L129" s="16">
        <v>6</v>
      </c>
      <c r="M129" s="81">
        <v>27.832000000000001</v>
      </c>
      <c r="N129" s="95">
        <v>27.832000000000001</v>
      </c>
      <c r="O129" s="64">
        <v>2530</v>
      </c>
      <c r="P129" s="65">
        <f>Table22457891011234567891011121314151617181920212223[[#This Row],[PEMBULATAN]]*O129</f>
        <v>70414.960000000006</v>
      </c>
    </row>
    <row r="130" spans="1:16" ht="22.5" customHeight="1" x14ac:dyDescent="0.2">
      <c r="A130" s="14"/>
      <c r="B130" s="75"/>
      <c r="C130" s="73" t="s">
        <v>2345</v>
      </c>
      <c r="D130" s="78" t="s">
        <v>86</v>
      </c>
      <c r="E130" s="13">
        <v>44510</v>
      </c>
      <c r="F130" s="76" t="s">
        <v>554</v>
      </c>
      <c r="G130" s="13">
        <v>44510</v>
      </c>
      <c r="H130" s="77" t="s">
        <v>1768</v>
      </c>
      <c r="I130" s="16">
        <v>62</v>
      </c>
      <c r="J130" s="16">
        <v>34</v>
      </c>
      <c r="K130" s="16">
        <v>22</v>
      </c>
      <c r="L130" s="16">
        <v>4</v>
      </c>
      <c r="M130" s="81">
        <v>11.593999999999999</v>
      </c>
      <c r="N130" s="95">
        <v>11.593999999999999</v>
      </c>
      <c r="O130" s="64">
        <v>2530</v>
      </c>
      <c r="P130" s="65">
        <f>Table22457891011234567891011121314151617181920212223[[#This Row],[PEMBULATAN]]*O130</f>
        <v>29332.82</v>
      </c>
    </row>
    <row r="131" spans="1:16" ht="22.5" customHeight="1" x14ac:dyDescent="0.2">
      <c r="A131" s="14"/>
      <c r="B131" s="75"/>
      <c r="C131" s="73" t="s">
        <v>2346</v>
      </c>
      <c r="D131" s="78" t="s">
        <v>86</v>
      </c>
      <c r="E131" s="13">
        <v>44510</v>
      </c>
      <c r="F131" s="76" t="s">
        <v>554</v>
      </c>
      <c r="G131" s="13">
        <v>44510</v>
      </c>
      <c r="H131" s="77" t="s">
        <v>1768</v>
      </c>
      <c r="I131" s="16">
        <v>73</v>
      </c>
      <c r="J131" s="16">
        <v>64</v>
      </c>
      <c r="K131" s="16">
        <v>24</v>
      </c>
      <c r="L131" s="16">
        <v>6</v>
      </c>
      <c r="M131" s="81">
        <v>28.032</v>
      </c>
      <c r="N131" s="95">
        <v>28.032</v>
      </c>
      <c r="O131" s="64">
        <v>2530</v>
      </c>
      <c r="P131" s="65">
        <f>Table22457891011234567891011121314151617181920212223[[#This Row],[PEMBULATAN]]*O131</f>
        <v>70920.960000000006</v>
      </c>
    </row>
    <row r="132" spans="1:16" ht="22.5" customHeight="1" x14ac:dyDescent="0.2">
      <c r="A132" s="14"/>
      <c r="B132" s="75"/>
      <c r="C132" s="73" t="s">
        <v>2347</v>
      </c>
      <c r="D132" s="78" t="s">
        <v>86</v>
      </c>
      <c r="E132" s="13">
        <v>44510</v>
      </c>
      <c r="F132" s="76" t="s">
        <v>554</v>
      </c>
      <c r="G132" s="13">
        <v>44510</v>
      </c>
      <c r="H132" s="77" t="s">
        <v>1768</v>
      </c>
      <c r="I132" s="16">
        <v>104</v>
      </c>
      <c r="J132" s="16">
        <v>72</v>
      </c>
      <c r="K132" s="16">
        <v>23</v>
      </c>
      <c r="L132" s="16">
        <v>10</v>
      </c>
      <c r="M132" s="81">
        <v>43.055999999999997</v>
      </c>
      <c r="N132" s="95">
        <v>43.055999999999997</v>
      </c>
      <c r="O132" s="64">
        <v>2530</v>
      </c>
      <c r="P132" s="65">
        <f>Table22457891011234567891011121314151617181920212223[[#This Row],[PEMBULATAN]]*O132</f>
        <v>108931.68</v>
      </c>
    </row>
    <row r="133" spans="1:16" ht="22.5" customHeight="1" x14ac:dyDescent="0.2">
      <c r="A133" s="14"/>
      <c r="B133" s="75"/>
      <c r="C133" s="73" t="s">
        <v>2348</v>
      </c>
      <c r="D133" s="78" t="s">
        <v>86</v>
      </c>
      <c r="E133" s="13">
        <v>44510</v>
      </c>
      <c r="F133" s="76" t="s">
        <v>554</v>
      </c>
      <c r="G133" s="13">
        <v>44510</v>
      </c>
      <c r="H133" s="77" t="s">
        <v>1768</v>
      </c>
      <c r="I133" s="16">
        <v>62</v>
      </c>
      <c r="J133" s="16">
        <v>56</v>
      </c>
      <c r="K133" s="16">
        <v>27</v>
      </c>
      <c r="L133" s="16">
        <v>8</v>
      </c>
      <c r="M133" s="81">
        <v>23.436</v>
      </c>
      <c r="N133" s="95">
        <v>24</v>
      </c>
      <c r="O133" s="64">
        <v>2530</v>
      </c>
      <c r="P133" s="65">
        <f>Table22457891011234567891011121314151617181920212223[[#This Row],[PEMBULATAN]]*O133</f>
        <v>60720</v>
      </c>
    </row>
    <row r="134" spans="1:16" ht="22.5" customHeight="1" x14ac:dyDescent="0.2">
      <c r="A134" s="14"/>
      <c r="B134" s="75"/>
      <c r="C134" s="73" t="s">
        <v>2349</v>
      </c>
      <c r="D134" s="78" t="s">
        <v>86</v>
      </c>
      <c r="E134" s="13">
        <v>44510</v>
      </c>
      <c r="F134" s="76" t="s">
        <v>554</v>
      </c>
      <c r="G134" s="13">
        <v>44510</v>
      </c>
      <c r="H134" s="77" t="s">
        <v>1768</v>
      </c>
      <c r="I134" s="16">
        <v>101</v>
      </c>
      <c r="J134" s="16">
        <v>56</v>
      </c>
      <c r="K134" s="16">
        <v>31</v>
      </c>
      <c r="L134" s="16">
        <v>25</v>
      </c>
      <c r="M134" s="81">
        <v>43.834000000000003</v>
      </c>
      <c r="N134" s="95">
        <v>43.834000000000003</v>
      </c>
      <c r="O134" s="64">
        <v>2530</v>
      </c>
      <c r="P134" s="65">
        <f>Table22457891011234567891011121314151617181920212223[[#This Row],[PEMBULATAN]]*O134</f>
        <v>110900.02</v>
      </c>
    </row>
    <row r="135" spans="1:16" ht="22.5" customHeight="1" x14ac:dyDescent="0.2">
      <c r="A135" s="14"/>
      <c r="B135" s="75"/>
      <c r="C135" s="73" t="s">
        <v>2350</v>
      </c>
      <c r="D135" s="78" t="s">
        <v>86</v>
      </c>
      <c r="E135" s="13">
        <v>44510</v>
      </c>
      <c r="F135" s="76" t="s">
        <v>554</v>
      </c>
      <c r="G135" s="13">
        <v>44510</v>
      </c>
      <c r="H135" s="77" t="s">
        <v>1768</v>
      </c>
      <c r="I135" s="16">
        <v>31</v>
      </c>
      <c r="J135" s="16">
        <v>31</v>
      </c>
      <c r="K135" s="16">
        <v>26</v>
      </c>
      <c r="L135" s="16">
        <v>2</v>
      </c>
      <c r="M135" s="81">
        <v>6.2465000000000002</v>
      </c>
      <c r="N135" s="95">
        <v>6.2465000000000002</v>
      </c>
      <c r="O135" s="64">
        <v>2530</v>
      </c>
      <c r="P135" s="65">
        <f>Table22457891011234567891011121314151617181920212223[[#This Row],[PEMBULATAN]]*O135</f>
        <v>15803.645</v>
      </c>
    </row>
    <row r="136" spans="1:16" ht="22.5" customHeight="1" x14ac:dyDescent="0.2">
      <c r="A136" s="14"/>
      <c r="B136" s="75"/>
      <c r="C136" s="73" t="s">
        <v>2351</v>
      </c>
      <c r="D136" s="78" t="s">
        <v>86</v>
      </c>
      <c r="E136" s="13">
        <v>44510</v>
      </c>
      <c r="F136" s="76" t="s">
        <v>554</v>
      </c>
      <c r="G136" s="13">
        <v>44510</v>
      </c>
      <c r="H136" s="77" t="s">
        <v>1768</v>
      </c>
      <c r="I136" s="16">
        <v>98</v>
      </c>
      <c r="J136" s="16">
        <v>59</v>
      </c>
      <c r="K136" s="16">
        <v>26</v>
      </c>
      <c r="L136" s="16">
        <v>10</v>
      </c>
      <c r="M136" s="81">
        <v>37.582999999999998</v>
      </c>
      <c r="N136" s="95">
        <v>37.582999999999998</v>
      </c>
      <c r="O136" s="64">
        <v>2530</v>
      </c>
      <c r="P136" s="65">
        <f>Table22457891011234567891011121314151617181920212223[[#This Row],[PEMBULATAN]]*O136</f>
        <v>95084.989999999991</v>
      </c>
    </row>
    <row r="137" spans="1:16" ht="22.5" customHeight="1" x14ac:dyDescent="0.2">
      <c r="A137" s="14"/>
      <c r="B137" s="75"/>
      <c r="C137" s="73" t="s">
        <v>2352</v>
      </c>
      <c r="D137" s="78" t="s">
        <v>86</v>
      </c>
      <c r="E137" s="13">
        <v>44510</v>
      </c>
      <c r="F137" s="76" t="s">
        <v>554</v>
      </c>
      <c r="G137" s="13">
        <v>44510</v>
      </c>
      <c r="H137" s="77" t="s">
        <v>1768</v>
      </c>
      <c r="I137" s="16">
        <v>108</v>
      </c>
      <c r="J137" s="16">
        <v>67</v>
      </c>
      <c r="K137" s="16">
        <v>29</v>
      </c>
      <c r="L137" s="16">
        <v>21</v>
      </c>
      <c r="M137" s="81">
        <v>52.460999999999999</v>
      </c>
      <c r="N137" s="95">
        <v>53</v>
      </c>
      <c r="O137" s="64">
        <v>2530</v>
      </c>
      <c r="P137" s="65">
        <f>Table22457891011234567891011121314151617181920212223[[#This Row],[PEMBULATAN]]*O137</f>
        <v>134090</v>
      </c>
    </row>
    <row r="138" spans="1:16" ht="22.5" customHeight="1" x14ac:dyDescent="0.2">
      <c r="A138" s="14"/>
      <c r="B138" s="75"/>
      <c r="C138" s="73" t="s">
        <v>2353</v>
      </c>
      <c r="D138" s="78" t="s">
        <v>86</v>
      </c>
      <c r="E138" s="13">
        <v>44510</v>
      </c>
      <c r="F138" s="76" t="s">
        <v>554</v>
      </c>
      <c r="G138" s="13">
        <v>44510</v>
      </c>
      <c r="H138" s="77" t="s">
        <v>1768</v>
      </c>
      <c r="I138" s="16">
        <v>99</v>
      </c>
      <c r="J138" s="16">
        <v>56</v>
      </c>
      <c r="K138" s="16">
        <v>34</v>
      </c>
      <c r="L138" s="16">
        <v>24</v>
      </c>
      <c r="M138" s="81">
        <v>47.124000000000002</v>
      </c>
      <c r="N138" s="95">
        <v>47.124000000000002</v>
      </c>
      <c r="O138" s="64">
        <v>2530</v>
      </c>
      <c r="P138" s="65">
        <f>Table22457891011234567891011121314151617181920212223[[#This Row],[PEMBULATAN]]*O138</f>
        <v>119223.72</v>
      </c>
    </row>
    <row r="139" spans="1:16" ht="22.5" customHeight="1" x14ac:dyDescent="0.2">
      <c r="A139" s="14"/>
      <c r="B139" s="75"/>
      <c r="C139" s="9" t="s">
        <v>2354</v>
      </c>
      <c r="D139" s="76" t="s">
        <v>86</v>
      </c>
      <c r="E139" s="13">
        <v>44510</v>
      </c>
      <c r="F139" s="76" t="s">
        <v>554</v>
      </c>
      <c r="G139" s="13">
        <v>44510</v>
      </c>
      <c r="H139" s="10" t="s">
        <v>1768</v>
      </c>
      <c r="I139" s="1">
        <v>105</v>
      </c>
      <c r="J139" s="1">
        <v>56</v>
      </c>
      <c r="K139" s="1">
        <v>38</v>
      </c>
      <c r="L139" s="1">
        <v>15</v>
      </c>
      <c r="M139" s="80">
        <v>55.86</v>
      </c>
      <c r="N139" s="95">
        <v>55.86</v>
      </c>
      <c r="O139" s="64">
        <v>2530</v>
      </c>
      <c r="P139" s="65">
        <f>Table22457891011234567891011121314151617181920212223[[#This Row],[PEMBULATAN]]*O139</f>
        <v>141325.79999999999</v>
      </c>
    </row>
    <row r="140" spans="1:16" ht="22.5" customHeight="1" x14ac:dyDescent="0.2">
      <c r="A140" s="14"/>
      <c r="B140" s="14"/>
      <c r="C140" s="9" t="s">
        <v>2355</v>
      </c>
      <c r="D140" s="76" t="s">
        <v>86</v>
      </c>
      <c r="E140" s="13">
        <v>44510</v>
      </c>
      <c r="F140" s="76" t="s">
        <v>554</v>
      </c>
      <c r="G140" s="13">
        <v>44510</v>
      </c>
      <c r="H140" s="10" t="s">
        <v>1768</v>
      </c>
      <c r="I140" s="1">
        <v>69</v>
      </c>
      <c r="J140" s="1">
        <v>38</v>
      </c>
      <c r="K140" s="1">
        <v>22</v>
      </c>
      <c r="L140" s="1">
        <v>5</v>
      </c>
      <c r="M140" s="80">
        <v>14.420999999999999</v>
      </c>
      <c r="N140" s="95">
        <v>15</v>
      </c>
      <c r="O140" s="64">
        <v>2530</v>
      </c>
      <c r="P140" s="65">
        <f>Table22457891011234567891011121314151617181920212223[[#This Row],[PEMBULATAN]]*O140</f>
        <v>37950</v>
      </c>
    </row>
    <row r="141" spans="1:16" ht="22.5" customHeight="1" x14ac:dyDescent="0.2">
      <c r="A141" s="14"/>
      <c r="B141" s="14"/>
      <c r="C141" s="73" t="s">
        <v>2356</v>
      </c>
      <c r="D141" s="78" t="s">
        <v>86</v>
      </c>
      <c r="E141" s="13">
        <v>44510</v>
      </c>
      <c r="F141" s="76" t="s">
        <v>554</v>
      </c>
      <c r="G141" s="13">
        <v>44510</v>
      </c>
      <c r="H141" s="77" t="s">
        <v>1768</v>
      </c>
      <c r="I141" s="16">
        <v>59</v>
      </c>
      <c r="J141" s="16">
        <v>41</v>
      </c>
      <c r="K141" s="16">
        <v>21</v>
      </c>
      <c r="L141" s="16">
        <v>5</v>
      </c>
      <c r="M141" s="81">
        <v>12.69975</v>
      </c>
      <c r="N141" s="95">
        <v>12.69975</v>
      </c>
      <c r="O141" s="64">
        <v>2530</v>
      </c>
      <c r="P141" s="65">
        <f>Table22457891011234567891011121314151617181920212223[[#This Row],[PEMBULATAN]]*O141</f>
        <v>32130.3675</v>
      </c>
    </row>
    <row r="142" spans="1:16" ht="22.5" customHeight="1" x14ac:dyDescent="0.2">
      <c r="A142" s="14"/>
      <c r="B142" s="14"/>
      <c r="C142" s="73" t="s">
        <v>2357</v>
      </c>
      <c r="D142" s="78" t="s">
        <v>86</v>
      </c>
      <c r="E142" s="13">
        <v>44510</v>
      </c>
      <c r="F142" s="76" t="s">
        <v>554</v>
      </c>
      <c r="G142" s="13">
        <v>44510</v>
      </c>
      <c r="H142" s="77" t="s">
        <v>1768</v>
      </c>
      <c r="I142" s="16">
        <v>96</v>
      </c>
      <c r="J142" s="16">
        <v>56</v>
      </c>
      <c r="K142" s="16">
        <v>28</v>
      </c>
      <c r="L142" s="16">
        <v>24</v>
      </c>
      <c r="M142" s="81">
        <v>37.631999999999998</v>
      </c>
      <c r="N142" s="95">
        <v>37.631999999999998</v>
      </c>
      <c r="O142" s="64">
        <v>2530</v>
      </c>
      <c r="P142" s="65">
        <f>Table22457891011234567891011121314151617181920212223[[#This Row],[PEMBULATAN]]*O142</f>
        <v>95208.959999999992</v>
      </c>
    </row>
    <row r="143" spans="1:16" ht="22.5" customHeight="1" x14ac:dyDescent="0.2">
      <c r="A143" s="14"/>
      <c r="B143" s="14"/>
      <c r="C143" s="73" t="s">
        <v>2358</v>
      </c>
      <c r="D143" s="78" t="s">
        <v>86</v>
      </c>
      <c r="E143" s="13">
        <v>44510</v>
      </c>
      <c r="F143" s="76" t="s">
        <v>554</v>
      </c>
      <c r="G143" s="13">
        <v>44510</v>
      </c>
      <c r="H143" s="77" t="s">
        <v>1768</v>
      </c>
      <c r="I143" s="16">
        <v>101</v>
      </c>
      <c r="J143" s="16">
        <v>64</v>
      </c>
      <c r="K143" s="16">
        <v>32</v>
      </c>
      <c r="L143" s="16">
        <v>20</v>
      </c>
      <c r="M143" s="81">
        <v>51.712000000000003</v>
      </c>
      <c r="N143" s="95">
        <v>51.712000000000003</v>
      </c>
      <c r="O143" s="64">
        <v>2530</v>
      </c>
      <c r="P143" s="65">
        <f>Table22457891011234567891011121314151617181920212223[[#This Row],[PEMBULATAN]]*O143</f>
        <v>130831.36000000002</v>
      </c>
    </row>
    <row r="144" spans="1:16" ht="22.5" customHeight="1" x14ac:dyDescent="0.2">
      <c r="A144" s="14"/>
      <c r="B144" s="14"/>
      <c r="C144" s="73" t="s">
        <v>2359</v>
      </c>
      <c r="D144" s="78" t="s">
        <v>86</v>
      </c>
      <c r="E144" s="13">
        <v>44510</v>
      </c>
      <c r="F144" s="76" t="s">
        <v>554</v>
      </c>
      <c r="G144" s="13">
        <v>44510</v>
      </c>
      <c r="H144" s="77" t="s">
        <v>1768</v>
      </c>
      <c r="I144" s="16">
        <v>110</v>
      </c>
      <c r="J144" s="16">
        <v>63</v>
      </c>
      <c r="K144" s="16">
        <v>34</v>
      </c>
      <c r="L144" s="16">
        <v>29</v>
      </c>
      <c r="M144" s="81">
        <v>58.905000000000001</v>
      </c>
      <c r="N144" s="95">
        <v>58.905000000000001</v>
      </c>
      <c r="O144" s="64">
        <v>2530</v>
      </c>
      <c r="P144" s="65">
        <f>Table22457891011234567891011121314151617181920212223[[#This Row],[PEMBULATAN]]*O144</f>
        <v>149029.65</v>
      </c>
    </row>
    <row r="145" spans="1:16" ht="22.5" customHeight="1" x14ac:dyDescent="0.2">
      <c r="A145" s="14"/>
      <c r="B145" s="14"/>
      <c r="C145" s="73" t="s">
        <v>2360</v>
      </c>
      <c r="D145" s="78" t="s">
        <v>86</v>
      </c>
      <c r="E145" s="13">
        <v>44510</v>
      </c>
      <c r="F145" s="76" t="s">
        <v>554</v>
      </c>
      <c r="G145" s="13">
        <v>44510</v>
      </c>
      <c r="H145" s="77" t="s">
        <v>1768</v>
      </c>
      <c r="I145" s="16">
        <v>98</v>
      </c>
      <c r="J145" s="16">
        <v>56</v>
      </c>
      <c r="K145" s="16">
        <v>40</v>
      </c>
      <c r="L145" s="16">
        <v>23</v>
      </c>
      <c r="M145" s="81">
        <v>54.88</v>
      </c>
      <c r="N145" s="95">
        <v>54.88</v>
      </c>
      <c r="O145" s="64">
        <v>2530</v>
      </c>
      <c r="P145" s="65">
        <f>Table22457891011234567891011121314151617181920212223[[#This Row],[PEMBULATAN]]*O145</f>
        <v>138846.39999999999</v>
      </c>
    </row>
    <row r="146" spans="1:16" ht="22.5" customHeight="1" x14ac:dyDescent="0.2">
      <c r="A146" s="14"/>
      <c r="B146" s="14"/>
      <c r="C146" s="73" t="s">
        <v>2361</v>
      </c>
      <c r="D146" s="78" t="s">
        <v>86</v>
      </c>
      <c r="E146" s="13">
        <v>44510</v>
      </c>
      <c r="F146" s="76" t="s">
        <v>554</v>
      </c>
      <c r="G146" s="13">
        <v>44510</v>
      </c>
      <c r="H146" s="77" t="s">
        <v>1768</v>
      </c>
      <c r="I146" s="16">
        <v>101</v>
      </c>
      <c r="J146" s="16">
        <v>51</v>
      </c>
      <c r="K146" s="16">
        <v>32</v>
      </c>
      <c r="L146" s="16">
        <v>22</v>
      </c>
      <c r="M146" s="81">
        <v>41.207999999999998</v>
      </c>
      <c r="N146" s="95">
        <v>41.207999999999998</v>
      </c>
      <c r="O146" s="64">
        <v>2530</v>
      </c>
      <c r="P146" s="65">
        <f>Table22457891011234567891011121314151617181920212223[[#This Row],[PEMBULATAN]]*O146</f>
        <v>104256.23999999999</v>
      </c>
    </row>
    <row r="147" spans="1:16" ht="22.5" customHeight="1" x14ac:dyDescent="0.2">
      <c r="A147" s="14"/>
      <c r="B147" s="14"/>
      <c r="C147" s="73" t="s">
        <v>2362</v>
      </c>
      <c r="D147" s="78" t="s">
        <v>86</v>
      </c>
      <c r="E147" s="13">
        <v>44510</v>
      </c>
      <c r="F147" s="76" t="s">
        <v>554</v>
      </c>
      <c r="G147" s="13">
        <v>44510</v>
      </c>
      <c r="H147" s="77" t="s">
        <v>1768</v>
      </c>
      <c r="I147" s="16">
        <v>98</v>
      </c>
      <c r="J147" s="16">
        <v>52</v>
      </c>
      <c r="K147" s="16">
        <v>38</v>
      </c>
      <c r="L147" s="16">
        <v>24</v>
      </c>
      <c r="M147" s="81">
        <v>48.411999999999999</v>
      </c>
      <c r="N147" s="95">
        <v>49</v>
      </c>
      <c r="O147" s="64">
        <v>2530</v>
      </c>
      <c r="P147" s="65">
        <f>Table22457891011234567891011121314151617181920212223[[#This Row],[PEMBULATAN]]*O147</f>
        <v>123970</v>
      </c>
    </row>
    <row r="148" spans="1:16" ht="22.5" customHeight="1" x14ac:dyDescent="0.2">
      <c r="A148" s="14"/>
      <c r="B148" s="14"/>
      <c r="C148" s="73" t="s">
        <v>2363</v>
      </c>
      <c r="D148" s="78" t="s">
        <v>86</v>
      </c>
      <c r="E148" s="13">
        <v>44510</v>
      </c>
      <c r="F148" s="76" t="s">
        <v>554</v>
      </c>
      <c r="G148" s="13">
        <v>44510</v>
      </c>
      <c r="H148" s="77" t="s">
        <v>1768</v>
      </c>
      <c r="I148" s="16">
        <v>78</v>
      </c>
      <c r="J148" s="16">
        <v>46</v>
      </c>
      <c r="K148" s="16">
        <v>32</v>
      </c>
      <c r="L148" s="16">
        <v>5</v>
      </c>
      <c r="M148" s="81">
        <v>28.704000000000001</v>
      </c>
      <c r="N148" s="95">
        <v>28.704000000000001</v>
      </c>
      <c r="O148" s="64">
        <v>2530</v>
      </c>
      <c r="P148" s="65">
        <f>Table22457891011234567891011121314151617181920212223[[#This Row],[PEMBULATAN]]*O148</f>
        <v>72621.119999999995</v>
      </c>
    </row>
    <row r="149" spans="1:16" ht="22.5" customHeight="1" x14ac:dyDescent="0.2">
      <c r="A149" s="14"/>
      <c r="B149" s="14"/>
      <c r="C149" s="73" t="s">
        <v>2364</v>
      </c>
      <c r="D149" s="78" t="s">
        <v>86</v>
      </c>
      <c r="E149" s="13">
        <v>44510</v>
      </c>
      <c r="F149" s="76" t="s">
        <v>554</v>
      </c>
      <c r="G149" s="13">
        <v>44510</v>
      </c>
      <c r="H149" s="77" t="s">
        <v>1768</v>
      </c>
      <c r="I149" s="16">
        <v>62</v>
      </c>
      <c r="J149" s="16">
        <v>32</v>
      </c>
      <c r="K149" s="16">
        <v>18</v>
      </c>
      <c r="L149" s="16">
        <v>3</v>
      </c>
      <c r="M149" s="81">
        <v>8.9280000000000008</v>
      </c>
      <c r="N149" s="95">
        <v>8.9280000000000008</v>
      </c>
      <c r="O149" s="64">
        <v>2530</v>
      </c>
      <c r="P149" s="65">
        <f>Table22457891011234567891011121314151617181920212223[[#This Row],[PEMBULATAN]]*O149</f>
        <v>22587.840000000004</v>
      </c>
    </row>
    <row r="150" spans="1:16" ht="22.5" customHeight="1" x14ac:dyDescent="0.2">
      <c r="A150" s="14"/>
      <c r="B150" s="14"/>
      <c r="C150" s="73" t="s">
        <v>2365</v>
      </c>
      <c r="D150" s="78" t="s">
        <v>86</v>
      </c>
      <c r="E150" s="13">
        <v>44510</v>
      </c>
      <c r="F150" s="76" t="s">
        <v>554</v>
      </c>
      <c r="G150" s="13">
        <v>44510</v>
      </c>
      <c r="H150" s="77" t="s">
        <v>1768</v>
      </c>
      <c r="I150" s="16">
        <v>82</v>
      </c>
      <c r="J150" s="16">
        <v>59</v>
      </c>
      <c r="K150" s="16">
        <v>33</v>
      </c>
      <c r="L150" s="16">
        <v>8</v>
      </c>
      <c r="M150" s="81">
        <v>39.913499999999999</v>
      </c>
      <c r="N150" s="95">
        <v>39.913499999999999</v>
      </c>
      <c r="O150" s="64">
        <v>2530</v>
      </c>
      <c r="P150" s="65">
        <f>Table22457891011234567891011121314151617181920212223[[#This Row],[PEMBULATAN]]*O150</f>
        <v>100981.155</v>
      </c>
    </row>
    <row r="151" spans="1:16" ht="22.5" customHeight="1" x14ac:dyDescent="0.2">
      <c r="A151" s="14"/>
      <c r="B151" s="14"/>
      <c r="C151" s="73" t="s">
        <v>2366</v>
      </c>
      <c r="D151" s="78" t="s">
        <v>86</v>
      </c>
      <c r="E151" s="13">
        <v>44510</v>
      </c>
      <c r="F151" s="76" t="s">
        <v>554</v>
      </c>
      <c r="G151" s="13">
        <v>44510</v>
      </c>
      <c r="H151" s="77" t="s">
        <v>1768</v>
      </c>
      <c r="I151" s="16">
        <v>58</v>
      </c>
      <c r="J151" s="16">
        <v>42</v>
      </c>
      <c r="K151" s="16">
        <v>23</v>
      </c>
      <c r="L151" s="16">
        <v>4</v>
      </c>
      <c r="M151" s="81">
        <v>14.007</v>
      </c>
      <c r="N151" s="95">
        <v>14.007</v>
      </c>
      <c r="O151" s="64">
        <v>2530</v>
      </c>
      <c r="P151" s="65">
        <f>Table22457891011234567891011121314151617181920212223[[#This Row],[PEMBULATAN]]*O151</f>
        <v>35437.71</v>
      </c>
    </row>
    <row r="152" spans="1:16" ht="22.5" customHeight="1" x14ac:dyDescent="0.2">
      <c r="A152" s="14"/>
      <c r="B152" s="14"/>
      <c r="C152" s="73" t="s">
        <v>2367</v>
      </c>
      <c r="D152" s="78" t="s">
        <v>86</v>
      </c>
      <c r="E152" s="13">
        <v>44510</v>
      </c>
      <c r="F152" s="76" t="s">
        <v>554</v>
      </c>
      <c r="G152" s="13">
        <v>44510</v>
      </c>
      <c r="H152" s="77" t="s">
        <v>1768</v>
      </c>
      <c r="I152" s="16">
        <v>104</v>
      </c>
      <c r="J152" s="16">
        <v>65</v>
      </c>
      <c r="K152" s="16">
        <v>33</v>
      </c>
      <c r="L152" s="16">
        <v>13</v>
      </c>
      <c r="M152" s="81">
        <v>55.77</v>
      </c>
      <c r="N152" s="95">
        <v>55.77</v>
      </c>
      <c r="O152" s="64">
        <v>2530</v>
      </c>
      <c r="P152" s="65">
        <f>Table22457891011234567891011121314151617181920212223[[#This Row],[PEMBULATAN]]*O152</f>
        <v>141098.1</v>
      </c>
    </row>
    <row r="153" spans="1:16" ht="22.5" customHeight="1" x14ac:dyDescent="0.2">
      <c r="A153" s="14"/>
      <c r="B153" s="14"/>
      <c r="C153" s="73" t="s">
        <v>2368</v>
      </c>
      <c r="D153" s="78" t="s">
        <v>86</v>
      </c>
      <c r="E153" s="13">
        <v>44510</v>
      </c>
      <c r="F153" s="76" t="s">
        <v>554</v>
      </c>
      <c r="G153" s="13">
        <v>44510</v>
      </c>
      <c r="H153" s="77" t="s">
        <v>1768</v>
      </c>
      <c r="I153" s="16">
        <v>46</v>
      </c>
      <c r="J153" s="16">
        <v>28</v>
      </c>
      <c r="K153" s="16">
        <v>21</v>
      </c>
      <c r="L153" s="16">
        <v>3</v>
      </c>
      <c r="M153" s="81">
        <v>6.7619999999999996</v>
      </c>
      <c r="N153" s="95">
        <v>6.7619999999999996</v>
      </c>
      <c r="O153" s="64">
        <v>2530</v>
      </c>
      <c r="P153" s="65">
        <f>Table22457891011234567891011121314151617181920212223[[#This Row],[PEMBULATAN]]*O153</f>
        <v>17107.86</v>
      </c>
    </row>
    <row r="154" spans="1:16" ht="22.5" customHeight="1" x14ac:dyDescent="0.2">
      <c r="A154" s="14"/>
      <c r="B154" s="14"/>
      <c r="C154" s="73" t="s">
        <v>2369</v>
      </c>
      <c r="D154" s="78" t="s">
        <v>86</v>
      </c>
      <c r="E154" s="13">
        <v>44510</v>
      </c>
      <c r="F154" s="76" t="s">
        <v>554</v>
      </c>
      <c r="G154" s="13">
        <v>44510</v>
      </c>
      <c r="H154" s="77" t="s">
        <v>1768</v>
      </c>
      <c r="I154" s="16">
        <v>84</v>
      </c>
      <c r="J154" s="16">
        <v>59</v>
      </c>
      <c r="K154" s="16">
        <v>20</v>
      </c>
      <c r="L154" s="16">
        <v>8</v>
      </c>
      <c r="M154" s="81">
        <v>24.78</v>
      </c>
      <c r="N154" s="95">
        <v>24.78</v>
      </c>
      <c r="O154" s="64">
        <v>2530</v>
      </c>
      <c r="P154" s="65">
        <f>Table22457891011234567891011121314151617181920212223[[#This Row],[PEMBULATAN]]*O154</f>
        <v>62693.4</v>
      </c>
    </row>
    <row r="155" spans="1:16" ht="22.5" customHeight="1" x14ac:dyDescent="0.2">
      <c r="A155" s="14"/>
      <c r="B155" s="14"/>
      <c r="C155" s="73" t="s">
        <v>2370</v>
      </c>
      <c r="D155" s="78" t="s">
        <v>86</v>
      </c>
      <c r="E155" s="13">
        <v>44510</v>
      </c>
      <c r="F155" s="76" t="s">
        <v>554</v>
      </c>
      <c r="G155" s="13">
        <v>44510</v>
      </c>
      <c r="H155" s="77" t="s">
        <v>1768</v>
      </c>
      <c r="I155" s="16">
        <v>86</v>
      </c>
      <c r="J155" s="16">
        <v>69</v>
      </c>
      <c r="K155" s="16">
        <v>21</v>
      </c>
      <c r="L155" s="16">
        <v>12</v>
      </c>
      <c r="M155" s="81">
        <v>31.153500000000001</v>
      </c>
      <c r="N155" s="95">
        <v>31.153500000000001</v>
      </c>
      <c r="O155" s="64">
        <v>2530</v>
      </c>
      <c r="P155" s="65">
        <f>Table22457891011234567891011121314151617181920212223[[#This Row],[PEMBULATAN]]*O155</f>
        <v>78818.354999999996</v>
      </c>
    </row>
    <row r="156" spans="1:16" ht="22.5" customHeight="1" x14ac:dyDescent="0.2">
      <c r="A156" s="14"/>
      <c r="B156" s="14"/>
      <c r="C156" s="73" t="s">
        <v>2371</v>
      </c>
      <c r="D156" s="78" t="s">
        <v>86</v>
      </c>
      <c r="E156" s="13">
        <v>44510</v>
      </c>
      <c r="F156" s="76" t="s">
        <v>554</v>
      </c>
      <c r="G156" s="13">
        <v>44510</v>
      </c>
      <c r="H156" s="77" t="s">
        <v>1768</v>
      </c>
      <c r="I156" s="16">
        <v>63</v>
      </c>
      <c r="J156" s="16">
        <v>42</v>
      </c>
      <c r="K156" s="16">
        <v>11</v>
      </c>
      <c r="L156" s="16">
        <v>5</v>
      </c>
      <c r="M156" s="81">
        <v>7.2765000000000004</v>
      </c>
      <c r="N156" s="95">
        <v>7.2765000000000004</v>
      </c>
      <c r="O156" s="64">
        <v>2530</v>
      </c>
      <c r="P156" s="65">
        <f>Table22457891011234567891011121314151617181920212223[[#This Row],[PEMBULATAN]]*O156</f>
        <v>18409.545000000002</v>
      </c>
    </row>
    <row r="157" spans="1:16" ht="22.5" customHeight="1" x14ac:dyDescent="0.2">
      <c r="A157" s="14"/>
      <c r="B157" s="14"/>
      <c r="C157" s="73" t="s">
        <v>2372</v>
      </c>
      <c r="D157" s="78" t="s">
        <v>86</v>
      </c>
      <c r="E157" s="13">
        <v>44510</v>
      </c>
      <c r="F157" s="76" t="s">
        <v>554</v>
      </c>
      <c r="G157" s="13">
        <v>44510</v>
      </c>
      <c r="H157" s="77" t="s">
        <v>1768</v>
      </c>
      <c r="I157" s="16">
        <v>96</v>
      </c>
      <c r="J157" s="16">
        <v>65</v>
      </c>
      <c r="K157" s="16">
        <v>31</v>
      </c>
      <c r="L157" s="16">
        <v>20</v>
      </c>
      <c r="M157" s="81">
        <v>48.36</v>
      </c>
      <c r="N157" s="95">
        <v>49</v>
      </c>
      <c r="O157" s="64">
        <v>2530</v>
      </c>
      <c r="P157" s="65">
        <f>Table22457891011234567891011121314151617181920212223[[#This Row],[PEMBULATAN]]*O157</f>
        <v>123970</v>
      </c>
    </row>
    <row r="158" spans="1:16" ht="22.5" customHeight="1" x14ac:dyDescent="0.2">
      <c r="A158" s="14"/>
      <c r="B158" s="14"/>
      <c r="C158" s="73" t="s">
        <v>2373</v>
      </c>
      <c r="D158" s="78" t="s">
        <v>86</v>
      </c>
      <c r="E158" s="13">
        <v>44510</v>
      </c>
      <c r="F158" s="76" t="s">
        <v>554</v>
      </c>
      <c r="G158" s="13">
        <v>44510</v>
      </c>
      <c r="H158" s="77" t="s">
        <v>1768</v>
      </c>
      <c r="I158" s="16">
        <v>98</v>
      </c>
      <c r="J158" s="16">
        <v>62</v>
      </c>
      <c r="K158" s="16">
        <v>28</v>
      </c>
      <c r="L158" s="16">
        <v>14</v>
      </c>
      <c r="M158" s="81">
        <v>42.531999999999996</v>
      </c>
      <c r="N158" s="95">
        <v>42.531999999999996</v>
      </c>
      <c r="O158" s="64">
        <v>2530</v>
      </c>
      <c r="P158" s="65">
        <f>Table22457891011234567891011121314151617181920212223[[#This Row],[PEMBULATAN]]*O158</f>
        <v>107605.95999999999</v>
      </c>
    </row>
    <row r="159" spans="1:16" ht="22.5" customHeight="1" x14ac:dyDescent="0.2">
      <c r="A159" s="14"/>
      <c r="B159" s="14"/>
      <c r="C159" s="73" t="s">
        <v>2374</v>
      </c>
      <c r="D159" s="78" t="s">
        <v>86</v>
      </c>
      <c r="E159" s="13">
        <v>44510</v>
      </c>
      <c r="F159" s="76" t="s">
        <v>554</v>
      </c>
      <c r="G159" s="13">
        <v>44510</v>
      </c>
      <c r="H159" s="77" t="s">
        <v>1768</v>
      </c>
      <c r="I159" s="16">
        <v>88</v>
      </c>
      <c r="J159" s="16">
        <v>59</v>
      </c>
      <c r="K159" s="16">
        <v>27</v>
      </c>
      <c r="L159" s="16">
        <v>10</v>
      </c>
      <c r="M159" s="81">
        <v>35.045999999999999</v>
      </c>
      <c r="N159" s="95">
        <v>35.045999999999999</v>
      </c>
      <c r="O159" s="64">
        <v>2530</v>
      </c>
      <c r="P159" s="65">
        <f>Table22457891011234567891011121314151617181920212223[[#This Row],[PEMBULATAN]]*O159</f>
        <v>88666.38</v>
      </c>
    </row>
    <row r="160" spans="1:16" ht="22.5" customHeight="1" x14ac:dyDescent="0.2">
      <c r="A160" s="14"/>
      <c r="B160" s="14"/>
      <c r="C160" s="73" t="s">
        <v>2375</v>
      </c>
      <c r="D160" s="78" t="s">
        <v>86</v>
      </c>
      <c r="E160" s="13">
        <v>44510</v>
      </c>
      <c r="F160" s="76" t="s">
        <v>554</v>
      </c>
      <c r="G160" s="13">
        <v>44510</v>
      </c>
      <c r="H160" s="77" t="s">
        <v>1768</v>
      </c>
      <c r="I160" s="16">
        <v>104</v>
      </c>
      <c r="J160" s="16">
        <v>63</v>
      </c>
      <c r="K160" s="16">
        <v>38</v>
      </c>
      <c r="L160" s="16">
        <v>26</v>
      </c>
      <c r="M160" s="81">
        <v>62.244</v>
      </c>
      <c r="N160" s="95">
        <v>62.244</v>
      </c>
      <c r="O160" s="64">
        <v>2530</v>
      </c>
      <c r="P160" s="65">
        <f>Table22457891011234567891011121314151617181920212223[[#This Row],[PEMBULATAN]]*O160</f>
        <v>157477.32</v>
      </c>
    </row>
    <row r="161" spans="1:16" ht="22.5" customHeight="1" x14ac:dyDescent="0.2">
      <c r="A161" s="14"/>
      <c r="B161" s="14"/>
      <c r="C161" s="73" t="s">
        <v>2376</v>
      </c>
      <c r="D161" s="78" t="s">
        <v>86</v>
      </c>
      <c r="E161" s="13">
        <v>44510</v>
      </c>
      <c r="F161" s="76" t="s">
        <v>554</v>
      </c>
      <c r="G161" s="13">
        <v>44510</v>
      </c>
      <c r="H161" s="77" t="s">
        <v>1768</v>
      </c>
      <c r="I161" s="16">
        <v>106</v>
      </c>
      <c r="J161" s="16">
        <v>65</v>
      </c>
      <c r="K161" s="16">
        <v>41</v>
      </c>
      <c r="L161" s="16">
        <v>20</v>
      </c>
      <c r="M161" s="81">
        <v>70.622500000000002</v>
      </c>
      <c r="N161" s="95">
        <v>70.622500000000002</v>
      </c>
      <c r="O161" s="64">
        <v>2530</v>
      </c>
      <c r="P161" s="65">
        <f>Table22457891011234567891011121314151617181920212223[[#This Row],[PEMBULATAN]]*O161</f>
        <v>178674.92500000002</v>
      </c>
    </row>
    <row r="162" spans="1:16" ht="22.5" customHeight="1" x14ac:dyDescent="0.2">
      <c r="A162" s="14"/>
      <c r="B162" s="14"/>
      <c r="C162" s="73" t="s">
        <v>2377</v>
      </c>
      <c r="D162" s="78" t="s">
        <v>86</v>
      </c>
      <c r="E162" s="13">
        <v>44510</v>
      </c>
      <c r="F162" s="76" t="s">
        <v>554</v>
      </c>
      <c r="G162" s="13">
        <v>44510</v>
      </c>
      <c r="H162" s="77" t="s">
        <v>1768</v>
      </c>
      <c r="I162" s="16">
        <v>98</v>
      </c>
      <c r="J162" s="16">
        <v>62</v>
      </c>
      <c r="K162" s="16">
        <v>31</v>
      </c>
      <c r="L162" s="16">
        <v>22</v>
      </c>
      <c r="M162" s="81">
        <v>47.088999999999999</v>
      </c>
      <c r="N162" s="95">
        <v>47.088999999999999</v>
      </c>
      <c r="O162" s="64">
        <v>2530</v>
      </c>
      <c r="P162" s="65">
        <f>Table22457891011234567891011121314151617181920212223[[#This Row],[PEMBULATAN]]*O162</f>
        <v>119135.17</v>
      </c>
    </row>
    <row r="163" spans="1:16" ht="22.5" customHeight="1" x14ac:dyDescent="0.2">
      <c r="A163" s="14"/>
      <c r="B163" s="14"/>
      <c r="C163" s="73" t="s">
        <v>2378</v>
      </c>
      <c r="D163" s="78" t="s">
        <v>86</v>
      </c>
      <c r="E163" s="13">
        <v>44510</v>
      </c>
      <c r="F163" s="76" t="s">
        <v>554</v>
      </c>
      <c r="G163" s="13">
        <v>44510</v>
      </c>
      <c r="H163" s="77" t="s">
        <v>1768</v>
      </c>
      <c r="I163" s="16">
        <v>48</v>
      </c>
      <c r="J163" s="16">
        <v>51</v>
      </c>
      <c r="K163" s="16">
        <v>31</v>
      </c>
      <c r="L163" s="16">
        <v>10</v>
      </c>
      <c r="M163" s="81">
        <v>18.972000000000001</v>
      </c>
      <c r="N163" s="95">
        <v>18.972000000000001</v>
      </c>
      <c r="O163" s="64">
        <v>2530</v>
      </c>
      <c r="P163" s="65">
        <f>Table22457891011234567891011121314151617181920212223[[#This Row],[PEMBULATAN]]*O163</f>
        <v>47999.16</v>
      </c>
    </row>
    <row r="164" spans="1:16" ht="22.5" customHeight="1" x14ac:dyDescent="0.2">
      <c r="A164" s="14"/>
      <c r="B164" s="14"/>
      <c r="C164" s="73" t="s">
        <v>2379</v>
      </c>
      <c r="D164" s="78" t="s">
        <v>86</v>
      </c>
      <c r="E164" s="13">
        <v>44510</v>
      </c>
      <c r="F164" s="76" t="s">
        <v>554</v>
      </c>
      <c r="G164" s="13">
        <v>44510</v>
      </c>
      <c r="H164" s="77" t="s">
        <v>1768</v>
      </c>
      <c r="I164" s="16">
        <v>78</v>
      </c>
      <c r="J164" s="16">
        <v>58</v>
      </c>
      <c r="K164" s="16">
        <v>36</v>
      </c>
      <c r="L164" s="16">
        <v>8</v>
      </c>
      <c r="M164" s="81">
        <v>40.716000000000001</v>
      </c>
      <c r="N164" s="95">
        <v>40.716000000000001</v>
      </c>
      <c r="O164" s="64">
        <v>2530</v>
      </c>
      <c r="P164" s="65">
        <f>Table22457891011234567891011121314151617181920212223[[#This Row],[PEMBULATAN]]*O164</f>
        <v>103011.48</v>
      </c>
    </row>
    <row r="165" spans="1:16" ht="22.5" customHeight="1" x14ac:dyDescent="0.2">
      <c r="A165" s="14"/>
      <c r="B165" s="14"/>
      <c r="C165" s="73" t="s">
        <v>2380</v>
      </c>
      <c r="D165" s="78" t="s">
        <v>86</v>
      </c>
      <c r="E165" s="13">
        <v>44510</v>
      </c>
      <c r="F165" s="76" t="s">
        <v>554</v>
      </c>
      <c r="G165" s="13">
        <v>44510</v>
      </c>
      <c r="H165" s="77" t="s">
        <v>1768</v>
      </c>
      <c r="I165" s="16">
        <v>98</v>
      </c>
      <c r="J165" s="16">
        <v>34</v>
      </c>
      <c r="K165" s="16">
        <v>11</v>
      </c>
      <c r="L165" s="16">
        <v>3</v>
      </c>
      <c r="M165" s="81">
        <v>9.1630000000000003</v>
      </c>
      <c r="N165" s="95">
        <v>9.1630000000000003</v>
      </c>
      <c r="O165" s="64">
        <v>2530</v>
      </c>
      <c r="P165" s="65">
        <f>Table22457891011234567891011121314151617181920212223[[#This Row],[PEMBULATAN]]*O165</f>
        <v>23182.39</v>
      </c>
    </row>
    <row r="166" spans="1:16" ht="22.5" customHeight="1" x14ac:dyDescent="0.2">
      <c r="A166" s="14"/>
      <c r="B166" s="119"/>
      <c r="C166" s="73" t="s">
        <v>2381</v>
      </c>
      <c r="D166" s="78" t="s">
        <v>86</v>
      </c>
      <c r="E166" s="13">
        <v>44510</v>
      </c>
      <c r="F166" s="76" t="s">
        <v>554</v>
      </c>
      <c r="G166" s="13">
        <v>44510</v>
      </c>
      <c r="H166" s="77" t="s">
        <v>1768</v>
      </c>
      <c r="I166" s="16">
        <v>41</v>
      </c>
      <c r="J166" s="16">
        <v>38</v>
      </c>
      <c r="K166" s="16">
        <v>26</v>
      </c>
      <c r="L166" s="16">
        <v>27</v>
      </c>
      <c r="M166" s="81">
        <v>10.127000000000001</v>
      </c>
      <c r="N166" s="95">
        <v>27</v>
      </c>
      <c r="O166" s="64">
        <v>2530</v>
      </c>
      <c r="P166" s="65">
        <f>Table22457891011234567891011121314151617181920212223[[#This Row],[PEMBULATAN]]*O166</f>
        <v>68310</v>
      </c>
    </row>
    <row r="167" spans="1:16" ht="22.5" customHeight="1" x14ac:dyDescent="0.2">
      <c r="A167" s="14"/>
      <c r="B167" s="14" t="s">
        <v>2382</v>
      </c>
      <c r="C167" s="73" t="s">
        <v>2383</v>
      </c>
      <c r="D167" s="78" t="s">
        <v>86</v>
      </c>
      <c r="E167" s="13">
        <v>44510</v>
      </c>
      <c r="F167" s="76" t="s">
        <v>554</v>
      </c>
      <c r="G167" s="13">
        <v>44510</v>
      </c>
      <c r="H167" s="77" t="s">
        <v>1768</v>
      </c>
      <c r="I167" s="16">
        <v>76</v>
      </c>
      <c r="J167" s="16">
        <v>55</v>
      </c>
      <c r="K167" s="16">
        <v>31</v>
      </c>
      <c r="L167" s="16">
        <v>16</v>
      </c>
      <c r="M167" s="81">
        <v>32.395000000000003</v>
      </c>
      <c r="N167" s="95">
        <v>33</v>
      </c>
      <c r="O167" s="64">
        <v>2530</v>
      </c>
      <c r="P167" s="65">
        <f>Table22457891011234567891011121314151617181920212223[[#This Row],[PEMBULATAN]]*O167</f>
        <v>83490</v>
      </c>
    </row>
    <row r="168" spans="1:16" ht="22.5" customHeight="1" x14ac:dyDescent="0.2">
      <c r="A168" s="14"/>
      <c r="B168" s="14"/>
      <c r="C168" s="73" t="s">
        <v>2384</v>
      </c>
      <c r="D168" s="78" t="s">
        <v>86</v>
      </c>
      <c r="E168" s="13">
        <v>44510</v>
      </c>
      <c r="F168" s="76" t="s">
        <v>554</v>
      </c>
      <c r="G168" s="13">
        <v>44510</v>
      </c>
      <c r="H168" s="77" t="s">
        <v>1768</v>
      </c>
      <c r="I168" s="16">
        <v>60</v>
      </c>
      <c r="J168" s="16">
        <v>50</v>
      </c>
      <c r="K168" s="16">
        <v>20</v>
      </c>
      <c r="L168" s="16">
        <v>2</v>
      </c>
      <c r="M168" s="81">
        <v>15</v>
      </c>
      <c r="N168" s="95">
        <v>15</v>
      </c>
      <c r="O168" s="64">
        <v>2530</v>
      </c>
      <c r="P168" s="65">
        <f>Table22457891011234567891011121314151617181920212223[[#This Row],[PEMBULATAN]]*O168</f>
        <v>37950</v>
      </c>
    </row>
    <row r="169" spans="1:16" ht="22.5" customHeight="1" x14ac:dyDescent="0.2">
      <c r="A169" s="14"/>
      <c r="B169" s="14"/>
      <c r="C169" s="73" t="s">
        <v>2385</v>
      </c>
      <c r="D169" s="78" t="s">
        <v>86</v>
      </c>
      <c r="E169" s="13">
        <v>44510</v>
      </c>
      <c r="F169" s="76" t="s">
        <v>554</v>
      </c>
      <c r="G169" s="13">
        <v>44510</v>
      </c>
      <c r="H169" s="77" t="s">
        <v>1768</v>
      </c>
      <c r="I169" s="16">
        <v>46</v>
      </c>
      <c r="J169" s="16">
        <v>43</v>
      </c>
      <c r="K169" s="16">
        <v>42</v>
      </c>
      <c r="L169" s="16">
        <v>9</v>
      </c>
      <c r="M169" s="81">
        <v>20.768999999999998</v>
      </c>
      <c r="N169" s="95">
        <v>20.768999999999998</v>
      </c>
      <c r="O169" s="64">
        <v>2530</v>
      </c>
      <c r="P169" s="65">
        <f>Table22457891011234567891011121314151617181920212223[[#This Row],[PEMBULATAN]]*O169</f>
        <v>52545.569999999992</v>
      </c>
    </row>
    <row r="170" spans="1:16" ht="22.5" customHeight="1" x14ac:dyDescent="0.2">
      <c r="A170" s="14"/>
      <c r="B170" s="14"/>
      <c r="C170" s="73" t="s">
        <v>2386</v>
      </c>
      <c r="D170" s="78" t="s">
        <v>86</v>
      </c>
      <c r="E170" s="13">
        <v>44510</v>
      </c>
      <c r="F170" s="76" t="s">
        <v>554</v>
      </c>
      <c r="G170" s="13">
        <v>44510</v>
      </c>
      <c r="H170" s="77" t="s">
        <v>1768</v>
      </c>
      <c r="I170" s="16">
        <v>80</v>
      </c>
      <c r="J170" s="16">
        <v>52</v>
      </c>
      <c r="K170" s="16">
        <v>20</v>
      </c>
      <c r="L170" s="16">
        <v>11</v>
      </c>
      <c r="M170" s="81">
        <v>20.8</v>
      </c>
      <c r="N170" s="95">
        <v>20.8</v>
      </c>
      <c r="O170" s="64">
        <v>2530</v>
      </c>
      <c r="P170" s="65">
        <f>Table22457891011234567891011121314151617181920212223[[#This Row],[PEMBULATAN]]*O170</f>
        <v>52624</v>
      </c>
    </row>
    <row r="171" spans="1:16" ht="22.5" customHeight="1" x14ac:dyDescent="0.2">
      <c r="A171" s="14"/>
      <c r="B171" s="14"/>
      <c r="C171" s="73" t="s">
        <v>2387</v>
      </c>
      <c r="D171" s="78" t="s">
        <v>86</v>
      </c>
      <c r="E171" s="13">
        <v>44510</v>
      </c>
      <c r="F171" s="76" t="s">
        <v>554</v>
      </c>
      <c r="G171" s="13">
        <v>44510</v>
      </c>
      <c r="H171" s="77" t="s">
        <v>1768</v>
      </c>
      <c r="I171" s="16">
        <v>41</v>
      </c>
      <c r="J171" s="16">
        <v>27</v>
      </c>
      <c r="K171" s="16">
        <v>36</v>
      </c>
      <c r="L171" s="16">
        <v>22</v>
      </c>
      <c r="M171" s="81">
        <v>9.9629999999999992</v>
      </c>
      <c r="N171" s="95">
        <v>22</v>
      </c>
      <c r="O171" s="64">
        <v>2530</v>
      </c>
      <c r="P171" s="65">
        <f>Table22457891011234567891011121314151617181920212223[[#This Row],[PEMBULATAN]]*O171</f>
        <v>55660</v>
      </c>
    </row>
    <row r="172" spans="1:16" ht="22.5" customHeight="1" x14ac:dyDescent="0.2">
      <c r="A172" s="14"/>
      <c r="B172" s="14"/>
      <c r="C172" s="73" t="s">
        <v>2388</v>
      </c>
      <c r="D172" s="78" t="s">
        <v>86</v>
      </c>
      <c r="E172" s="13">
        <v>44510</v>
      </c>
      <c r="F172" s="76" t="s">
        <v>554</v>
      </c>
      <c r="G172" s="13">
        <v>44510</v>
      </c>
      <c r="H172" s="77" t="s">
        <v>1768</v>
      </c>
      <c r="I172" s="16">
        <v>41</v>
      </c>
      <c r="J172" s="16">
        <v>22</v>
      </c>
      <c r="K172" s="16">
        <v>10</v>
      </c>
      <c r="L172" s="16">
        <v>2</v>
      </c>
      <c r="M172" s="81">
        <v>2.2549999999999999</v>
      </c>
      <c r="N172" s="95">
        <v>2.2549999999999999</v>
      </c>
      <c r="O172" s="64">
        <v>2530</v>
      </c>
      <c r="P172" s="65">
        <f>Table22457891011234567891011121314151617181920212223[[#This Row],[PEMBULATAN]]*O172</f>
        <v>5705.15</v>
      </c>
    </row>
    <row r="173" spans="1:16" ht="22.5" customHeight="1" x14ac:dyDescent="0.2">
      <c r="A173" s="14"/>
      <c r="B173" s="14"/>
      <c r="C173" s="73" t="s">
        <v>2389</v>
      </c>
      <c r="D173" s="78" t="s">
        <v>86</v>
      </c>
      <c r="E173" s="13">
        <v>44510</v>
      </c>
      <c r="F173" s="76" t="s">
        <v>554</v>
      </c>
      <c r="G173" s="13">
        <v>44510</v>
      </c>
      <c r="H173" s="77" t="s">
        <v>1768</v>
      </c>
      <c r="I173" s="16">
        <v>48</v>
      </c>
      <c r="J173" s="16">
        <v>54</v>
      </c>
      <c r="K173" s="16">
        <v>16</v>
      </c>
      <c r="L173" s="16">
        <v>7</v>
      </c>
      <c r="M173" s="81">
        <v>10.368</v>
      </c>
      <c r="N173" s="95">
        <v>11</v>
      </c>
      <c r="O173" s="64">
        <v>2530</v>
      </c>
      <c r="P173" s="65">
        <f>Table22457891011234567891011121314151617181920212223[[#This Row],[PEMBULATAN]]*O173</f>
        <v>27830</v>
      </c>
    </row>
    <row r="174" spans="1:16" ht="22.5" customHeight="1" x14ac:dyDescent="0.2">
      <c r="A174" s="14"/>
      <c r="B174" s="119"/>
      <c r="C174" s="73" t="s">
        <v>2390</v>
      </c>
      <c r="D174" s="78" t="s">
        <v>86</v>
      </c>
      <c r="E174" s="13">
        <v>44510</v>
      </c>
      <c r="F174" s="76" t="s">
        <v>554</v>
      </c>
      <c r="G174" s="13">
        <v>44510</v>
      </c>
      <c r="H174" s="77" t="s">
        <v>1768</v>
      </c>
      <c r="I174" s="16">
        <v>63</v>
      </c>
      <c r="J174" s="16">
        <v>52</v>
      </c>
      <c r="K174" s="16">
        <v>15</v>
      </c>
      <c r="L174" s="16">
        <v>2</v>
      </c>
      <c r="M174" s="81">
        <v>12.285</v>
      </c>
      <c r="N174" s="95">
        <v>12.285</v>
      </c>
      <c r="O174" s="64">
        <v>2530</v>
      </c>
      <c r="P174" s="65">
        <f>Table22457891011234567891011121314151617181920212223[[#This Row],[PEMBULATAN]]*O174</f>
        <v>31081.05</v>
      </c>
    </row>
    <row r="175" spans="1:16" ht="22.5" customHeight="1" x14ac:dyDescent="0.2">
      <c r="A175" s="14"/>
      <c r="B175" s="14" t="s">
        <v>2391</v>
      </c>
      <c r="C175" s="73" t="s">
        <v>2392</v>
      </c>
      <c r="D175" s="78" t="s">
        <v>86</v>
      </c>
      <c r="E175" s="13">
        <v>44510</v>
      </c>
      <c r="F175" s="76" t="s">
        <v>554</v>
      </c>
      <c r="G175" s="13">
        <v>44510</v>
      </c>
      <c r="H175" s="77" t="s">
        <v>1768</v>
      </c>
      <c r="I175" s="16">
        <v>50</v>
      </c>
      <c r="J175" s="16">
        <v>40</v>
      </c>
      <c r="K175" s="16">
        <v>40</v>
      </c>
      <c r="L175" s="16">
        <v>1</v>
      </c>
      <c r="M175" s="81">
        <v>20</v>
      </c>
      <c r="N175" s="72">
        <v>20</v>
      </c>
      <c r="O175" s="64">
        <v>2530</v>
      </c>
      <c r="P175" s="65">
        <f>Table22457891011234567891011121314151617181920212223[[#This Row],[PEMBULATAN]]*O175</f>
        <v>50600</v>
      </c>
    </row>
    <row r="176" spans="1:16" ht="22.5" customHeight="1" x14ac:dyDescent="0.2">
      <c r="A176" s="14"/>
      <c r="B176" s="14"/>
      <c r="C176" s="73" t="s">
        <v>2393</v>
      </c>
      <c r="D176" s="78" t="s">
        <v>86</v>
      </c>
      <c r="E176" s="13">
        <v>44510</v>
      </c>
      <c r="F176" s="76" t="s">
        <v>554</v>
      </c>
      <c r="G176" s="13">
        <v>44510</v>
      </c>
      <c r="H176" s="77" t="s">
        <v>1768</v>
      </c>
      <c r="I176" s="16">
        <v>50</v>
      </c>
      <c r="J176" s="16">
        <v>40</v>
      </c>
      <c r="K176" s="16">
        <v>40</v>
      </c>
      <c r="L176" s="16">
        <v>1</v>
      </c>
      <c r="M176" s="81">
        <v>20</v>
      </c>
      <c r="N176" s="72">
        <v>20</v>
      </c>
      <c r="O176" s="64">
        <v>2530</v>
      </c>
      <c r="P176" s="65">
        <f>Table22457891011234567891011121314151617181920212223[[#This Row],[PEMBULATAN]]*O176</f>
        <v>50600</v>
      </c>
    </row>
    <row r="177" spans="1:16" ht="22.5" customHeight="1" x14ac:dyDescent="0.2">
      <c r="A177" s="14"/>
      <c r="B177" s="14"/>
      <c r="C177" s="73" t="s">
        <v>2394</v>
      </c>
      <c r="D177" s="78" t="s">
        <v>86</v>
      </c>
      <c r="E177" s="13">
        <v>44510</v>
      </c>
      <c r="F177" s="76" t="s">
        <v>554</v>
      </c>
      <c r="G177" s="13">
        <v>44510</v>
      </c>
      <c r="H177" s="77" t="s">
        <v>1768</v>
      </c>
      <c r="I177" s="16">
        <v>50</v>
      </c>
      <c r="J177" s="16">
        <v>40</v>
      </c>
      <c r="K177" s="16">
        <v>40</v>
      </c>
      <c r="L177" s="16">
        <v>1</v>
      </c>
      <c r="M177" s="81">
        <v>20</v>
      </c>
      <c r="N177" s="72">
        <v>20</v>
      </c>
      <c r="O177" s="64">
        <v>2530</v>
      </c>
      <c r="P177" s="65">
        <f>Table22457891011234567891011121314151617181920212223[[#This Row],[PEMBULATAN]]*O177</f>
        <v>50600</v>
      </c>
    </row>
    <row r="178" spans="1:16" ht="22.5" customHeight="1" x14ac:dyDescent="0.2">
      <c r="A178" s="14"/>
      <c r="B178" s="14"/>
      <c r="C178" s="73" t="s">
        <v>2395</v>
      </c>
      <c r="D178" s="78" t="s">
        <v>86</v>
      </c>
      <c r="E178" s="13">
        <v>44510</v>
      </c>
      <c r="F178" s="76" t="s">
        <v>554</v>
      </c>
      <c r="G178" s="13">
        <v>44510</v>
      </c>
      <c r="H178" s="77" t="s">
        <v>1768</v>
      </c>
      <c r="I178" s="16">
        <v>36</v>
      </c>
      <c r="J178" s="16">
        <v>36</v>
      </c>
      <c r="K178" s="16">
        <v>18</v>
      </c>
      <c r="L178" s="16">
        <v>12</v>
      </c>
      <c r="M178" s="81">
        <v>5.8319999999999999</v>
      </c>
      <c r="N178" s="72">
        <v>12</v>
      </c>
      <c r="O178" s="64">
        <v>2530</v>
      </c>
      <c r="P178" s="65">
        <f>Table22457891011234567891011121314151617181920212223[[#This Row],[PEMBULATAN]]*O178</f>
        <v>30360</v>
      </c>
    </row>
    <row r="179" spans="1:16" ht="22.5" customHeight="1" x14ac:dyDescent="0.2">
      <c r="A179" s="143" t="s">
        <v>30</v>
      </c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5"/>
      <c r="M179" s="79">
        <f>SUBTOTAL(109,Table22457891011234567891011121314151617181920212223[KG VOLUME])</f>
        <v>4240.4092500000006</v>
      </c>
      <c r="N179" s="68">
        <f>SUM(N3:N178)</f>
        <v>4333.7384999999995</v>
      </c>
      <c r="O179" s="146">
        <f>SUM(P3:P178)</f>
        <v>10964358.405000005</v>
      </c>
      <c r="P179" s="147"/>
    </row>
    <row r="180" spans="1:16" ht="18" customHeight="1" x14ac:dyDescent="0.2">
      <c r="A180" s="85"/>
      <c r="B180" s="56" t="s">
        <v>42</v>
      </c>
      <c r="C180" s="55"/>
      <c r="D180" s="57" t="s">
        <v>43</v>
      </c>
      <c r="E180" s="85"/>
      <c r="F180" s="85"/>
      <c r="G180" s="85"/>
      <c r="H180" s="85"/>
      <c r="I180" s="85"/>
      <c r="J180" s="85"/>
      <c r="K180" s="85"/>
      <c r="L180" s="85"/>
      <c r="M180" s="86"/>
      <c r="N180" s="87" t="s">
        <v>51</v>
      </c>
      <c r="O180" s="88"/>
      <c r="P180" s="88">
        <f>O179*10%</f>
        <v>1096435.8405000006</v>
      </c>
    </row>
    <row r="181" spans="1:16" ht="18" customHeight="1" thickBot="1" x14ac:dyDescent="0.25">
      <c r="A181" s="85"/>
      <c r="B181" s="56"/>
      <c r="C181" s="55"/>
      <c r="D181" s="57"/>
      <c r="E181" s="85"/>
      <c r="F181" s="85"/>
      <c r="G181" s="85"/>
      <c r="H181" s="85"/>
      <c r="I181" s="85"/>
      <c r="J181" s="85"/>
      <c r="K181" s="85"/>
      <c r="L181" s="85"/>
      <c r="M181" s="86"/>
      <c r="N181" s="89" t="s">
        <v>52</v>
      </c>
      <c r="O181" s="90"/>
      <c r="P181" s="90">
        <f>O179-P180</f>
        <v>9867922.5645000041</v>
      </c>
    </row>
    <row r="182" spans="1:16" ht="18" customHeight="1" x14ac:dyDescent="0.2">
      <c r="A182" s="11"/>
      <c r="H182" s="63"/>
      <c r="N182" s="62" t="s">
        <v>31</v>
      </c>
      <c r="P182" s="69">
        <f>P181*1%</f>
        <v>98679.225645000042</v>
      </c>
    </row>
    <row r="183" spans="1:16" ht="18" customHeight="1" thickBot="1" x14ac:dyDescent="0.25">
      <c r="A183" s="11"/>
      <c r="H183" s="63"/>
      <c r="N183" s="62" t="s">
        <v>53</v>
      </c>
      <c r="P183" s="71">
        <f>P181*2%</f>
        <v>197358.45129000008</v>
      </c>
    </row>
    <row r="184" spans="1:16" ht="18" customHeight="1" x14ac:dyDescent="0.2">
      <c r="A184" s="11"/>
      <c r="H184" s="63"/>
      <c r="N184" s="66" t="s">
        <v>32</v>
      </c>
      <c r="O184" s="67"/>
      <c r="P184" s="70">
        <f>P181+P182-P183</f>
        <v>9769243.3388550039</v>
      </c>
    </row>
    <row r="186" spans="1:16" x14ac:dyDescent="0.2">
      <c r="A186" s="11"/>
      <c r="H186" s="63"/>
      <c r="P186" s="71"/>
    </row>
    <row r="187" spans="1:16" x14ac:dyDescent="0.2">
      <c r="A187" s="11"/>
      <c r="H187" s="63"/>
      <c r="O187" s="58"/>
      <c r="P187" s="71"/>
    </row>
    <row r="188" spans="1:16" s="3" customFormat="1" x14ac:dyDescent="0.25">
      <c r="A188" s="11"/>
      <c r="B188" s="2"/>
      <c r="C188" s="2"/>
      <c r="E188" s="12"/>
      <c r="H188" s="63"/>
      <c r="N188" s="15"/>
      <c r="O188" s="15"/>
      <c r="P188" s="15"/>
    </row>
    <row r="189" spans="1:16" s="3" customFormat="1" x14ac:dyDescent="0.25">
      <c r="A189" s="11"/>
      <c r="B189" s="2"/>
      <c r="C189" s="2"/>
      <c r="E189" s="12"/>
      <c r="H189" s="63"/>
      <c r="N189" s="15"/>
      <c r="O189" s="15"/>
      <c r="P189" s="15"/>
    </row>
    <row r="190" spans="1:16" s="3" customFormat="1" x14ac:dyDescent="0.25">
      <c r="A190" s="11"/>
      <c r="B190" s="2"/>
      <c r="C190" s="2"/>
      <c r="E190" s="12"/>
      <c r="H190" s="63"/>
      <c r="N190" s="15"/>
      <c r="O190" s="15"/>
      <c r="P190" s="15"/>
    </row>
    <row r="191" spans="1:16" s="3" customFormat="1" x14ac:dyDescent="0.25">
      <c r="A191" s="11"/>
      <c r="B191" s="2"/>
      <c r="C191" s="2"/>
      <c r="E191" s="12"/>
      <c r="H191" s="63"/>
      <c r="N191" s="15"/>
      <c r="O191" s="15"/>
      <c r="P191" s="15"/>
    </row>
    <row r="192" spans="1:16" s="3" customFormat="1" x14ac:dyDescent="0.25">
      <c r="A192" s="11"/>
      <c r="B192" s="2"/>
      <c r="C192" s="2"/>
      <c r="E192" s="12"/>
      <c r="H192" s="63"/>
      <c r="N192" s="15"/>
      <c r="O192" s="15"/>
      <c r="P192" s="15"/>
    </row>
    <row r="193" spans="1:16" s="3" customFormat="1" x14ac:dyDescent="0.25">
      <c r="A193" s="11"/>
      <c r="B193" s="2"/>
      <c r="C193" s="2"/>
      <c r="E193" s="12"/>
      <c r="H193" s="63"/>
      <c r="N193" s="15"/>
      <c r="O193" s="15"/>
      <c r="P193" s="15"/>
    </row>
    <row r="194" spans="1:16" s="3" customFormat="1" x14ac:dyDescent="0.25">
      <c r="A194" s="11"/>
      <c r="B194" s="2"/>
      <c r="C194" s="2"/>
      <c r="E194" s="12"/>
      <c r="H194" s="63"/>
      <c r="N194" s="15"/>
      <c r="O194" s="15"/>
      <c r="P194" s="15"/>
    </row>
    <row r="195" spans="1:16" s="3" customFormat="1" x14ac:dyDescent="0.25">
      <c r="A195" s="11"/>
      <c r="B195" s="2"/>
      <c r="C195" s="2"/>
      <c r="E195" s="12"/>
      <c r="H195" s="63"/>
      <c r="N195" s="15"/>
      <c r="O195" s="15"/>
      <c r="P195" s="15"/>
    </row>
    <row r="196" spans="1:16" s="3" customFormat="1" x14ac:dyDescent="0.25">
      <c r="A196" s="11"/>
      <c r="B196" s="2"/>
      <c r="C196" s="2"/>
      <c r="E196" s="12"/>
      <c r="H196" s="63"/>
      <c r="N196" s="15"/>
      <c r="O196" s="15"/>
      <c r="P196" s="15"/>
    </row>
    <row r="197" spans="1:16" s="3" customFormat="1" x14ac:dyDescent="0.25">
      <c r="A197" s="11"/>
      <c r="B197" s="2"/>
      <c r="C197" s="2"/>
      <c r="E197" s="12"/>
      <c r="H197" s="63"/>
      <c r="N197" s="15"/>
      <c r="O197" s="15"/>
      <c r="P197" s="15"/>
    </row>
    <row r="198" spans="1:16" s="3" customFormat="1" x14ac:dyDescent="0.25">
      <c r="A198" s="11"/>
      <c r="B198" s="2"/>
      <c r="C198" s="2"/>
      <c r="E198" s="12"/>
      <c r="H198" s="63"/>
      <c r="N198" s="15"/>
      <c r="O198" s="15"/>
      <c r="P198" s="15"/>
    </row>
    <row r="199" spans="1:16" s="3" customFormat="1" x14ac:dyDescent="0.25">
      <c r="A199" s="11"/>
      <c r="B199" s="2"/>
      <c r="C199" s="2"/>
      <c r="E199" s="12"/>
      <c r="H199" s="63"/>
      <c r="N199" s="15"/>
      <c r="O199" s="15"/>
      <c r="P199" s="15"/>
    </row>
  </sheetData>
  <mergeCells count="2">
    <mergeCell ref="A179:L179"/>
    <mergeCell ref="O179:P179"/>
  </mergeCells>
  <conditionalFormatting sqref="B3:B138">
    <cfRule type="duplicateValues" dxfId="214" priority="2"/>
  </conditionalFormatting>
  <conditionalFormatting sqref="B139">
    <cfRule type="duplicateValues" dxfId="213" priority="1"/>
  </conditionalFormatting>
  <conditionalFormatting sqref="B140:B178">
    <cfRule type="duplicateValues" dxfId="212" priority="4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74" sqref="A3:XFD7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5.5" customHeight="1" x14ac:dyDescent="0.2">
      <c r="A3" s="82">
        <v>404023</v>
      </c>
      <c r="B3" s="74" t="s">
        <v>2396</v>
      </c>
      <c r="C3" s="9" t="s">
        <v>2397</v>
      </c>
      <c r="D3" s="76" t="s">
        <v>86</v>
      </c>
      <c r="E3" s="13">
        <v>44511</v>
      </c>
      <c r="F3" s="76" t="s">
        <v>87</v>
      </c>
      <c r="G3" s="13">
        <v>44513</v>
      </c>
      <c r="H3" s="10" t="s">
        <v>2471</v>
      </c>
      <c r="I3" s="1">
        <v>85</v>
      </c>
      <c r="J3" s="1">
        <v>55</v>
      </c>
      <c r="K3" s="1">
        <v>36</v>
      </c>
      <c r="L3" s="1">
        <v>10</v>
      </c>
      <c r="M3" s="80">
        <v>42.075000000000003</v>
      </c>
      <c r="N3" s="95">
        <v>42.075000000000003</v>
      </c>
      <c r="O3" s="64">
        <v>2530</v>
      </c>
      <c r="P3" s="65">
        <f>Table2245789101123456789101112131415161718192021222324[[#This Row],[PEMBULATAN]]*O3</f>
        <v>106449.75</v>
      </c>
    </row>
    <row r="4" spans="1:16" ht="25.5" customHeight="1" x14ac:dyDescent="0.2">
      <c r="A4" s="14"/>
      <c r="B4" s="75"/>
      <c r="C4" s="73" t="s">
        <v>2398</v>
      </c>
      <c r="D4" s="78" t="s">
        <v>86</v>
      </c>
      <c r="E4" s="13">
        <v>44511</v>
      </c>
      <c r="F4" s="76" t="s">
        <v>87</v>
      </c>
      <c r="G4" s="13">
        <v>44513</v>
      </c>
      <c r="H4" s="77" t="s">
        <v>2471</v>
      </c>
      <c r="I4" s="16">
        <v>83</v>
      </c>
      <c r="J4" s="16">
        <v>66</v>
      </c>
      <c r="K4" s="16">
        <v>30</v>
      </c>
      <c r="L4" s="16">
        <v>19</v>
      </c>
      <c r="M4" s="81">
        <v>41.085000000000001</v>
      </c>
      <c r="N4" s="95">
        <v>41.085000000000001</v>
      </c>
      <c r="O4" s="64">
        <v>2530</v>
      </c>
      <c r="P4" s="65">
        <f>Table2245789101123456789101112131415161718192021222324[[#This Row],[PEMBULATAN]]*O4</f>
        <v>103945.05</v>
      </c>
    </row>
    <row r="5" spans="1:16" ht="25.5" customHeight="1" x14ac:dyDescent="0.2">
      <c r="A5" s="14"/>
      <c r="B5" s="75"/>
      <c r="C5" s="73" t="s">
        <v>2399</v>
      </c>
      <c r="D5" s="78" t="s">
        <v>86</v>
      </c>
      <c r="E5" s="13">
        <v>44511</v>
      </c>
      <c r="F5" s="76" t="s">
        <v>87</v>
      </c>
      <c r="G5" s="13">
        <v>44513</v>
      </c>
      <c r="H5" s="77" t="s">
        <v>2471</v>
      </c>
      <c r="I5" s="16">
        <v>73</v>
      </c>
      <c r="J5" s="16">
        <v>63</v>
      </c>
      <c r="K5" s="16">
        <v>31</v>
      </c>
      <c r="L5" s="16">
        <v>14</v>
      </c>
      <c r="M5" s="81">
        <v>35.642249999999997</v>
      </c>
      <c r="N5" s="95">
        <v>35.642249999999997</v>
      </c>
      <c r="O5" s="64">
        <v>2530</v>
      </c>
      <c r="P5" s="65">
        <f>Table2245789101123456789101112131415161718192021222324[[#This Row],[PEMBULATAN]]*O5</f>
        <v>90174.892499999987</v>
      </c>
    </row>
    <row r="6" spans="1:16" ht="25.5" customHeight="1" x14ac:dyDescent="0.2">
      <c r="A6" s="14"/>
      <c r="B6" s="75"/>
      <c r="C6" s="73" t="s">
        <v>2400</v>
      </c>
      <c r="D6" s="78" t="s">
        <v>86</v>
      </c>
      <c r="E6" s="13">
        <v>44511</v>
      </c>
      <c r="F6" s="76" t="s">
        <v>87</v>
      </c>
      <c r="G6" s="13">
        <v>44513</v>
      </c>
      <c r="H6" s="77" t="s">
        <v>2471</v>
      </c>
      <c r="I6" s="16">
        <v>76</v>
      </c>
      <c r="J6" s="16">
        <v>60</v>
      </c>
      <c r="K6" s="16">
        <v>29</v>
      </c>
      <c r="L6" s="16">
        <v>20</v>
      </c>
      <c r="M6" s="81">
        <v>33.06</v>
      </c>
      <c r="N6" s="95">
        <v>33.06</v>
      </c>
      <c r="O6" s="64">
        <v>2530</v>
      </c>
      <c r="P6" s="65">
        <f>Table2245789101123456789101112131415161718192021222324[[#This Row],[PEMBULATAN]]*O6</f>
        <v>83641.8</v>
      </c>
    </row>
    <row r="7" spans="1:16" ht="25.5" customHeight="1" x14ac:dyDescent="0.2">
      <c r="A7" s="14"/>
      <c r="B7" s="75"/>
      <c r="C7" s="73" t="s">
        <v>2401</v>
      </c>
      <c r="D7" s="78" t="s">
        <v>86</v>
      </c>
      <c r="E7" s="13">
        <v>44511</v>
      </c>
      <c r="F7" s="76" t="s">
        <v>87</v>
      </c>
      <c r="G7" s="13">
        <v>44513</v>
      </c>
      <c r="H7" s="77" t="s">
        <v>2471</v>
      </c>
      <c r="I7" s="16">
        <v>90</v>
      </c>
      <c r="J7" s="16">
        <v>63</v>
      </c>
      <c r="K7" s="16">
        <v>40</v>
      </c>
      <c r="L7" s="16">
        <v>17</v>
      </c>
      <c r="M7" s="81">
        <v>56.7</v>
      </c>
      <c r="N7" s="95">
        <v>56.7</v>
      </c>
      <c r="O7" s="64">
        <v>2530</v>
      </c>
      <c r="P7" s="65">
        <f>Table2245789101123456789101112131415161718192021222324[[#This Row],[PEMBULATAN]]*O7</f>
        <v>143451</v>
      </c>
    </row>
    <row r="8" spans="1:16" ht="25.5" customHeight="1" x14ac:dyDescent="0.2">
      <c r="A8" s="14"/>
      <c r="B8" s="75"/>
      <c r="C8" s="73" t="s">
        <v>2402</v>
      </c>
      <c r="D8" s="78" t="s">
        <v>86</v>
      </c>
      <c r="E8" s="13">
        <v>44511</v>
      </c>
      <c r="F8" s="76" t="s">
        <v>87</v>
      </c>
      <c r="G8" s="13">
        <v>44513</v>
      </c>
      <c r="H8" s="77" t="s">
        <v>2471</v>
      </c>
      <c r="I8" s="16">
        <v>52</v>
      </c>
      <c r="J8" s="16">
        <v>36</v>
      </c>
      <c r="K8" s="16">
        <v>18</v>
      </c>
      <c r="L8" s="16">
        <v>2</v>
      </c>
      <c r="M8" s="81">
        <v>8.4239999999999995</v>
      </c>
      <c r="N8" s="95">
        <v>9</v>
      </c>
      <c r="O8" s="64">
        <v>2530</v>
      </c>
      <c r="P8" s="65">
        <f>Table2245789101123456789101112131415161718192021222324[[#This Row],[PEMBULATAN]]*O8</f>
        <v>22770</v>
      </c>
    </row>
    <row r="9" spans="1:16" ht="25.5" customHeight="1" x14ac:dyDescent="0.2">
      <c r="A9" s="14"/>
      <c r="B9" s="75"/>
      <c r="C9" s="73" t="s">
        <v>2403</v>
      </c>
      <c r="D9" s="78" t="s">
        <v>86</v>
      </c>
      <c r="E9" s="13">
        <v>44511</v>
      </c>
      <c r="F9" s="76" t="s">
        <v>87</v>
      </c>
      <c r="G9" s="13">
        <v>44513</v>
      </c>
      <c r="H9" s="77" t="s">
        <v>2471</v>
      </c>
      <c r="I9" s="16">
        <v>55</v>
      </c>
      <c r="J9" s="16">
        <v>26</v>
      </c>
      <c r="K9" s="16">
        <v>14</v>
      </c>
      <c r="L9" s="16">
        <v>3</v>
      </c>
      <c r="M9" s="81">
        <v>5.0049999999999999</v>
      </c>
      <c r="N9" s="95">
        <v>5.0049999999999999</v>
      </c>
      <c r="O9" s="64">
        <v>2530</v>
      </c>
      <c r="P9" s="65">
        <f>Table2245789101123456789101112131415161718192021222324[[#This Row],[PEMBULATAN]]*O9</f>
        <v>12662.65</v>
      </c>
    </row>
    <row r="10" spans="1:16" ht="25.5" customHeight="1" x14ac:dyDescent="0.2">
      <c r="A10" s="14"/>
      <c r="B10" s="75"/>
      <c r="C10" s="73" t="s">
        <v>2404</v>
      </c>
      <c r="D10" s="78" t="s">
        <v>86</v>
      </c>
      <c r="E10" s="13">
        <v>44511</v>
      </c>
      <c r="F10" s="76" t="s">
        <v>87</v>
      </c>
      <c r="G10" s="13">
        <v>44513</v>
      </c>
      <c r="H10" s="77" t="s">
        <v>2471</v>
      </c>
      <c r="I10" s="16">
        <v>87</v>
      </c>
      <c r="J10" s="16">
        <v>58</v>
      </c>
      <c r="K10" s="16">
        <v>19</v>
      </c>
      <c r="L10" s="16">
        <v>7</v>
      </c>
      <c r="M10" s="81">
        <v>23.968499999999999</v>
      </c>
      <c r="N10" s="95">
        <v>23.968499999999999</v>
      </c>
      <c r="O10" s="64">
        <v>2530</v>
      </c>
      <c r="P10" s="65">
        <f>Table2245789101123456789101112131415161718192021222324[[#This Row],[PEMBULATAN]]*O10</f>
        <v>60640.305</v>
      </c>
    </row>
    <row r="11" spans="1:16" ht="25.5" customHeight="1" x14ac:dyDescent="0.2">
      <c r="A11" s="14"/>
      <c r="B11" s="75"/>
      <c r="C11" s="73" t="s">
        <v>2405</v>
      </c>
      <c r="D11" s="78" t="s">
        <v>86</v>
      </c>
      <c r="E11" s="13">
        <v>44511</v>
      </c>
      <c r="F11" s="76" t="s">
        <v>87</v>
      </c>
      <c r="G11" s="13">
        <v>44513</v>
      </c>
      <c r="H11" s="77" t="s">
        <v>2471</v>
      </c>
      <c r="I11" s="16">
        <v>55</v>
      </c>
      <c r="J11" s="16">
        <v>35</v>
      </c>
      <c r="K11" s="16">
        <v>12</v>
      </c>
      <c r="L11" s="16">
        <v>1</v>
      </c>
      <c r="M11" s="81">
        <v>5.7750000000000004</v>
      </c>
      <c r="N11" s="95">
        <v>5.7750000000000004</v>
      </c>
      <c r="O11" s="64">
        <v>2530</v>
      </c>
      <c r="P11" s="65">
        <f>Table2245789101123456789101112131415161718192021222324[[#This Row],[PEMBULATAN]]*O11</f>
        <v>14610.75</v>
      </c>
    </row>
    <row r="12" spans="1:16" ht="25.5" customHeight="1" x14ac:dyDescent="0.2">
      <c r="A12" s="14"/>
      <c r="B12" s="75"/>
      <c r="C12" s="73" t="s">
        <v>2406</v>
      </c>
      <c r="D12" s="78" t="s">
        <v>86</v>
      </c>
      <c r="E12" s="13">
        <v>44511</v>
      </c>
      <c r="F12" s="76" t="s">
        <v>87</v>
      </c>
      <c r="G12" s="13">
        <v>44513</v>
      </c>
      <c r="H12" s="77" t="s">
        <v>2471</v>
      </c>
      <c r="I12" s="16">
        <v>50</v>
      </c>
      <c r="J12" s="16">
        <v>30</v>
      </c>
      <c r="K12" s="16">
        <v>12</v>
      </c>
      <c r="L12" s="16">
        <v>1</v>
      </c>
      <c r="M12" s="81">
        <v>4.5</v>
      </c>
      <c r="N12" s="95">
        <v>4.5</v>
      </c>
      <c r="O12" s="64">
        <v>2530</v>
      </c>
      <c r="P12" s="65">
        <f>Table2245789101123456789101112131415161718192021222324[[#This Row],[PEMBULATAN]]*O12</f>
        <v>11385</v>
      </c>
    </row>
    <row r="13" spans="1:16" ht="25.5" customHeight="1" x14ac:dyDescent="0.2">
      <c r="A13" s="14"/>
      <c r="B13" s="75"/>
      <c r="C13" s="73" t="s">
        <v>2407</v>
      </c>
      <c r="D13" s="78" t="s">
        <v>86</v>
      </c>
      <c r="E13" s="13">
        <v>44511</v>
      </c>
      <c r="F13" s="76" t="s">
        <v>87</v>
      </c>
      <c r="G13" s="13">
        <v>44513</v>
      </c>
      <c r="H13" s="77" t="s">
        <v>2471</v>
      </c>
      <c r="I13" s="16">
        <v>76</v>
      </c>
      <c r="J13" s="16">
        <v>60</v>
      </c>
      <c r="K13" s="16">
        <v>45</v>
      </c>
      <c r="L13" s="16">
        <v>8</v>
      </c>
      <c r="M13" s="81">
        <v>51.3</v>
      </c>
      <c r="N13" s="95">
        <v>52</v>
      </c>
      <c r="O13" s="64">
        <v>2530</v>
      </c>
      <c r="P13" s="65">
        <f>Table2245789101123456789101112131415161718192021222324[[#This Row],[PEMBULATAN]]*O13</f>
        <v>131560</v>
      </c>
    </row>
    <row r="14" spans="1:16" ht="25.5" customHeight="1" x14ac:dyDescent="0.2">
      <c r="A14" s="14"/>
      <c r="B14" s="75"/>
      <c r="C14" s="73" t="s">
        <v>2408</v>
      </c>
      <c r="D14" s="78" t="s">
        <v>86</v>
      </c>
      <c r="E14" s="13">
        <v>44511</v>
      </c>
      <c r="F14" s="76" t="s">
        <v>87</v>
      </c>
      <c r="G14" s="13">
        <v>44513</v>
      </c>
      <c r="H14" s="77" t="s">
        <v>2471</v>
      </c>
      <c r="I14" s="16">
        <v>62</v>
      </c>
      <c r="J14" s="16">
        <v>45</v>
      </c>
      <c r="K14" s="16">
        <v>19</v>
      </c>
      <c r="L14" s="16">
        <v>5</v>
      </c>
      <c r="M14" s="81">
        <v>13.2525</v>
      </c>
      <c r="N14" s="95">
        <v>13.2525</v>
      </c>
      <c r="O14" s="64">
        <v>2530</v>
      </c>
      <c r="P14" s="65">
        <f>Table2245789101123456789101112131415161718192021222324[[#This Row],[PEMBULATAN]]*O14</f>
        <v>33528.824999999997</v>
      </c>
    </row>
    <row r="15" spans="1:16" ht="25.5" customHeight="1" x14ac:dyDescent="0.2">
      <c r="A15" s="14"/>
      <c r="B15" s="75"/>
      <c r="C15" s="73" t="s">
        <v>2409</v>
      </c>
      <c r="D15" s="78" t="s">
        <v>86</v>
      </c>
      <c r="E15" s="13">
        <v>44511</v>
      </c>
      <c r="F15" s="76" t="s">
        <v>87</v>
      </c>
      <c r="G15" s="13">
        <v>44513</v>
      </c>
      <c r="H15" s="77" t="s">
        <v>2471</v>
      </c>
      <c r="I15" s="16">
        <v>92</v>
      </c>
      <c r="J15" s="16">
        <v>66</v>
      </c>
      <c r="K15" s="16">
        <v>33</v>
      </c>
      <c r="L15" s="16">
        <v>18</v>
      </c>
      <c r="M15" s="81">
        <v>50.094000000000001</v>
      </c>
      <c r="N15" s="95">
        <v>50.094000000000001</v>
      </c>
      <c r="O15" s="64">
        <v>2530</v>
      </c>
      <c r="P15" s="65">
        <f>Table2245789101123456789101112131415161718192021222324[[#This Row],[PEMBULATAN]]*O15</f>
        <v>126737.82</v>
      </c>
    </row>
    <row r="16" spans="1:16" ht="25.5" customHeight="1" x14ac:dyDescent="0.2">
      <c r="A16" s="14"/>
      <c r="B16" s="75"/>
      <c r="C16" s="73" t="s">
        <v>2410</v>
      </c>
      <c r="D16" s="78" t="s">
        <v>86</v>
      </c>
      <c r="E16" s="13">
        <v>44511</v>
      </c>
      <c r="F16" s="76" t="s">
        <v>87</v>
      </c>
      <c r="G16" s="13">
        <v>44513</v>
      </c>
      <c r="H16" s="77" t="s">
        <v>2471</v>
      </c>
      <c r="I16" s="16">
        <v>35</v>
      </c>
      <c r="J16" s="16">
        <v>42</v>
      </c>
      <c r="K16" s="16">
        <v>11</v>
      </c>
      <c r="L16" s="16">
        <v>2</v>
      </c>
      <c r="M16" s="81">
        <v>4.0425000000000004</v>
      </c>
      <c r="N16" s="95">
        <v>4.0425000000000004</v>
      </c>
      <c r="O16" s="64">
        <v>2530</v>
      </c>
      <c r="P16" s="65">
        <f>Table2245789101123456789101112131415161718192021222324[[#This Row],[PEMBULATAN]]*O16</f>
        <v>10227.525000000001</v>
      </c>
    </row>
    <row r="17" spans="1:16" ht="25.5" customHeight="1" x14ac:dyDescent="0.2">
      <c r="A17" s="14"/>
      <c r="B17" s="75"/>
      <c r="C17" s="73" t="s">
        <v>2411</v>
      </c>
      <c r="D17" s="78" t="s">
        <v>86</v>
      </c>
      <c r="E17" s="13">
        <v>44511</v>
      </c>
      <c r="F17" s="76" t="s">
        <v>87</v>
      </c>
      <c r="G17" s="13">
        <v>44513</v>
      </c>
      <c r="H17" s="77" t="s">
        <v>2471</v>
      </c>
      <c r="I17" s="16">
        <v>89</v>
      </c>
      <c r="J17" s="16">
        <v>65</v>
      </c>
      <c r="K17" s="16">
        <v>28</v>
      </c>
      <c r="L17" s="16">
        <v>19</v>
      </c>
      <c r="M17" s="81">
        <v>40.494999999999997</v>
      </c>
      <c r="N17" s="95">
        <v>40.494999999999997</v>
      </c>
      <c r="O17" s="64">
        <v>2530</v>
      </c>
      <c r="P17" s="65">
        <f>Table2245789101123456789101112131415161718192021222324[[#This Row],[PEMBULATAN]]*O17</f>
        <v>102452.34999999999</v>
      </c>
    </row>
    <row r="18" spans="1:16" ht="25.5" customHeight="1" x14ac:dyDescent="0.2">
      <c r="A18" s="14"/>
      <c r="B18" s="75"/>
      <c r="C18" s="73" t="s">
        <v>2412</v>
      </c>
      <c r="D18" s="78" t="s">
        <v>86</v>
      </c>
      <c r="E18" s="13">
        <v>44511</v>
      </c>
      <c r="F18" s="76" t="s">
        <v>87</v>
      </c>
      <c r="G18" s="13">
        <v>44513</v>
      </c>
      <c r="H18" s="77" t="s">
        <v>2471</v>
      </c>
      <c r="I18" s="16">
        <v>60</v>
      </c>
      <c r="J18" s="16">
        <v>44</v>
      </c>
      <c r="K18" s="16">
        <v>20</v>
      </c>
      <c r="L18" s="16">
        <v>2</v>
      </c>
      <c r="M18" s="81">
        <v>13.2</v>
      </c>
      <c r="N18" s="95">
        <v>13.2</v>
      </c>
      <c r="O18" s="64">
        <v>2530</v>
      </c>
      <c r="P18" s="65">
        <f>Table2245789101123456789101112131415161718192021222324[[#This Row],[PEMBULATAN]]*O18</f>
        <v>33396</v>
      </c>
    </row>
    <row r="19" spans="1:16" ht="25.5" customHeight="1" x14ac:dyDescent="0.2">
      <c r="A19" s="14"/>
      <c r="B19" s="75"/>
      <c r="C19" s="73" t="s">
        <v>2413</v>
      </c>
      <c r="D19" s="78" t="s">
        <v>86</v>
      </c>
      <c r="E19" s="13">
        <v>44511</v>
      </c>
      <c r="F19" s="76" t="s">
        <v>87</v>
      </c>
      <c r="G19" s="13">
        <v>44513</v>
      </c>
      <c r="H19" s="77" t="s">
        <v>2471</v>
      </c>
      <c r="I19" s="16">
        <v>67</v>
      </c>
      <c r="J19" s="16">
        <v>58</v>
      </c>
      <c r="K19" s="16">
        <v>27</v>
      </c>
      <c r="L19" s="16">
        <v>9</v>
      </c>
      <c r="M19" s="81">
        <v>26.230499999999999</v>
      </c>
      <c r="N19" s="95">
        <v>26.230499999999999</v>
      </c>
      <c r="O19" s="64">
        <v>2530</v>
      </c>
      <c r="P19" s="65">
        <f>Table2245789101123456789101112131415161718192021222324[[#This Row],[PEMBULATAN]]*O19</f>
        <v>66363.164999999994</v>
      </c>
    </row>
    <row r="20" spans="1:16" ht="25.5" customHeight="1" x14ac:dyDescent="0.2">
      <c r="A20" s="14"/>
      <c r="B20" s="75"/>
      <c r="C20" s="73" t="s">
        <v>2414</v>
      </c>
      <c r="D20" s="78" t="s">
        <v>86</v>
      </c>
      <c r="E20" s="13">
        <v>44511</v>
      </c>
      <c r="F20" s="76" t="s">
        <v>87</v>
      </c>
      <c r="G20" s="13">
        <v>44513</v>
      </c>
      <c r="H20" s="77" t="s">
        <v>2471</v>
      </c>
      <c r="I20" s="16">
        <v>100</v>
      </c>
      <c r="J20" s="16">
        <v>60</v>
      </c>
      <c r="K20" s="16">
        <v>30</v>
      </c>
      <c r="L20" s="16">
        <v>13</v>
      </c>
      <c r="M20" s="81">
        <v>45</v>
      </c>
      <c r="N20" s="95">
        <v>45</v>
      </c>
      <c r="O20" s="64">
        <v>2530</v>
      </c>
      <c r="P20" s="65">
        <f>Table2245789101123456789101112131415161718192021222324[[#This Row],[PEMBULATAN]]*O20</f>
        <v>113850</v>
      </c>
    </row>
    <row r="21" spans="1:16" ht="25.5" customHeight="1" x14ac:dyDescent="0.2">
      <c r="A21" s="14"/>
      <c r="B21" s="75"/>
      <c r="C21" s="73" t="s">
        <v>2415</v>
      </c>
      <c r="D21" s="78" t="s">
        <v>86</v>
      </c>
      <c r="E21" s="13">
        <v>44511</v>
      </c>
      <c r="F21" s="76" t="s">
        <v>87</v>
      </c>
      <c r="G21" s="13">
        <v>44513</v>
      </c>
      <c r="H21" s="77" t="s">
        <v>2471</v>
      </c>
      <c r="I21" s="16">
        <v>88</v>
      </c>
      <c r="J21" s="16">
        <v>64</v>
      </c>
      <c r="K21" s="16">
        <v>28</v>
      </c>
      <c r="L21" s="16">
        <v>10</v>
      </c>
      <c r="M21" s="81">
        <v>39.423999999999999</v>
      </c>
      <c r="N21" s="95">
        <v>40</v>
      </c>
      <c r="O21" s="64">
        <v>2530</v>
      </c>
      <c r="P21" s="65">
        <f>Table2245789101123456789101112131415161718192021222324[[#This Row],[PEMBULATAN]]*O21</f>
        <v>101200</v>
      </c>
    </row>
    <row r="22" spans="1:16" ht="25.5" customHeight="1" x14ac:dyDescent="0.2">
      <c r="A22" s="14"/>
      <c r="B22" s="75"/>
      <c r="C22" s="73" t="s">
        <v>2416</v>
      </c>
      <c r="D22" s="78" t="s">
        <v>86</v>
      </c>
      <c r="E22" s="13">
        <v>44511</v>
      </c>
      <c r="F22" s="76" t="s">
        <v>87</v>
      </c>
      <c r="G22" s="13">
        <v>44513</v>
      </c>
      <c r="H22" s="77" t="s">
        <v>2471</v>
      </c>
      <c r="I22" s="16">
        <v>87</v>
      </c>
      <c r="J22" s="16">
        <v>57</v>
      </c>
      <c r="K22" s="16">
        <v>27</v>
      </c>
      <c r="L22" s="16">
        <v>8</v>
      </c>
      <c r="M22" s="81">
        <v>33.47325</v>
      </c>
      <c r="N22" s="95">
        <v>34</v>
      </c>
      <c r="O22" s="64">
        <v>2530</v>
      </c>
      <c r="P22" s="65">
        <f>Table2245789101123456789101112131415161718192021222324[[#This Row],[PEMBULATAN]]*O22</f>
        <v>86020</v>
      </c>
    </row>
    <row r="23" spans="1:16" ht="25.5" customHeight="1" x14ac:dyDescent="0.2">
      <c r="A23" s="14"/>
      <c r="B23" s="75"/>
      <c r="C23" s="73" t="s">
        <v>2417</v>
      </c>
      <c r="D23" s="78" t="s">
        <v>86</v>
      </c>
      <c r="E23" s="13">
        <v>44511</v>
      </c>
      <c r="F23" s="76" t="s">
        <v>87</v>
      </c>
      <c r="G23" s="13">
        <v>44513</v>
      </c>
      <c r="H23" s="77" t="s">
        <v>2471</v>
      </c>
      <c r="I23" s="16">
        <v>90</v>
      </c>
      <c r="J23" s="16">
        <v>56</v>
      </c>
      <c r="K23" s="16">
        <v>25</v>
      </c>
      <c r="L23" s="16">
        <v>8</v>
      </c>
      <c r="M23" s="81">
        <v>31.5</v>
      </c>
      <c r="N23" s="95">
        <v>31.5</v>
      </c>
      <c r="O23" s="64">
        <v>2530</v>
      </c>
      <c r="P23" s="65">
        <f>Table2245789101123456789101112131415161718192021222324[[#This Row],[PEMBULATAN]]*O23</f>
        <v>79695</v>
      </c>
    </row>
    <row r="24" spans="1:16" ht="25.5" customHeight="1" x14ac:dyDescent="0.2">
      <c r="A24" s="14"/>
      <c r="B24" s="75"/>
      <c r="C24" s="73" t="s">
        <v>2418</v>
      </c>
      <c r="D24" s="78" t="s">
        <v>86</v>
      </c>
      <c r="E24" s="13">
        <v>44511</v>
      </c>
      <c r="F24" s="76" t="s">
        <v>87</v>
      </c>
      <c r="G24" s="13">
        <v>44513</v>
      </c>
      <c r="H24" s="77" t="s">
        <v>2471</v>
      </c>
      <c r="I24" s="16">
        <v>34</v>
      </c>
      <c r="J24" s="16">
        <v>36</v>
      </c>
      <c r="K24" s="16">
        <v>10</v>
      </c>
      <c r="L24" s="16">
        <v>1</v>
      </c>
      <c r="M24" s="81">
        <v>3.06</v>
      </c>
      <c r="N24" s="95">
        <v>3.06</v>
      </c>
      <c r="O24" s="64">
        <v>2530</v>
      </c>
      <c r="P24" s="65">
        <f>Table2245789101123456789101112131415161718192021222324[[#This Row],[PEMBULATAN]]*O24</f>
        <v>7741.8</v>
      </c>
    </row>
    <row r="25" spans="1:16" ht="25.5" customHeight="1" x14ac:dyDescent="0.2">
      <c r="A25" s="14"/>
      <c r="B25" s="75"/>
      <c r="C25" s="73" t="s">
        <v>2419</v>
      </c>
      <c r="D25" s="78" t="s">
        <v>86</v>
      </c>
      <c r="E25" s="13">
        <v>44511</v>
      </c>
      <c r="F25" s="76" t="s">
        <v>87</v>
      </c>
      <c r="G25" s="13">
        <v>44513</v>
      </c>
      <c r="H25" s="77" t="s">
        <v>2471</v>
      </c>
      <c r="I25" s="16">
        <v>76</v>
      </c>
      <c r="J25" s="16">
        <v>56</v>
      </c>
      <c r="K25" s="16">
        <v>20</v>
      </c>
      <c r="L25" s="16">
        <v>5</v>
      </c>
      <c r="M25" s="81">
        <v>21.28</v>
      </c>
      <c r="N25" s="95">
        <v>21.28</v>
      </c>
      <c r="O25" s="64">
        <v>2530</v>
      </c>
      <c r="P25" s="65">
        <f>Table2245789101123456789101112131415161718192021222324[[#This Row],[PEMBULATAN]]*O25</f>
        <v>53838.400000000001</v>
      </c>
    </row>
    <row r="26" spans="1:16" ht="25.5" customHeight="1" x14ac:dyDescent="0.2">
      <c r="A26" s="14"/>
      <c r="B26" s="75"/>
      <c r="C26" s="73" t="s">
        <v>2420</v>
      </c>
      <c r="D26" s="78" t="s">
        <v>86</v>
      </c>
      <c r="E26" s="13">
        <v>44511</v>
      </c>
      <c r="F26" s="76" t="s">
        <v>87</v>
      </c>
      <c r="G26" s="13">
        <v>44513</v>
      </c>
      <c r="H26" s="77" t="s">
        <v>2471</v>
      </c>
      <c r="I26" s="16">
        <v>85</v>
      </c>
      <c r="J26" s="16">
        <v>60</v>
      </c>
      <c r="K26" s="16">
        <v>28</v>
      </c>
      <c r="L26" s="16">
        <v>16</v>
      </c>
      <c r="M26" s="81">
        <v>35.700000000000003</v>
      </c>
      <c r="N26" s="95">
        <v>35.700000000000003</v>
      </c>
      <c r="O26" s="64">
        <v>2530</v>
      </c>
      <c r="P26" s="65">
        <f>Table2245789101123456789101112131415161718192021222324[[#This Row],[PEMBULATAN]]*O26</f>
        <v>90321</v>
      </c>
    </row>
    <row r="27" spans="1:16" ht="25.5" customHeight="1" x14ac:dyDescent="0.2">
      <c r="A27" s="14"/>
      <c r="B27" s="75"/>
      <c r="C27" s="73" t="s">
        <v>2421</v>
      </c>
      <c r="D27" s="78" t="s">
        <v>86</v>
      </c>
      <c r="E27" s="13">
        <v>44511</v>
      </c>
      <c r="F27" s="76" t="s">
        <v>87</v>
      </c>
      <c r="G27" s="13">
        <v>44513</v>
      </c>
      <c r="H27" s="77" t="s">
        <v>2471</v>
      </c>
      <c r="I27" s="16">
        <v>48</v>
      </c>
      <c r="J27" s="16">
        <v>40</v>
      </c>
      <c r="K27" s="16">
        <v>20</v>
      </c>
      <c r="L27" s="16">
        <v>3</v>
      </c>
      <c r="M27" s="81">
        <v>9.6</v>
      </c>
      <c r="N27" s="95">
        <v>9.6</v>
      </c>
      <c r="O27" s="64">
        <v>2530</v>
      </c>
      <c r="P27" s="65">
        <f>Table2245789101123456789101112131415161718192021222324[[#This Row],[PEMBULATAN]]*O27</f>
        <v>24288</v>
      </c>
    </row>
    <row r="28" spans="1:16" ht="25.5" customHeight="1" x14ac:dyDescent="0.2">
      <c r="A28" s="14"/>
      <c r="B28" s="75"/>
      <c r="C28" s="73" t="s">
        <v>2422</v>
      </c>
      <c r="D28" s="78" t="s">
        <v>86</v>
      </c>
      <c r="E28" s="13">
        <v>44511</v>
      </c>
      <c r="F28" s="76" t="s">
        <v>87</v>
      </c>
      <c r="G28" s="13">
        <v>44513</v>
      </c>
      <c r="H28" s="77" t="s">
        <v>2471</v>
      </c>
      <c r="I28" s="16">
        <v>48</v>
      </c>
      <c r="J28" s="16">
        <v>27</v>
      </c>
      <c r="K28" s="16">
        <v>26</v>
      </c>
      <c r="L28" s="16">
        <v>4</v>
      </c>
      <c r="M28" s="81">
        <v>8.4239999999999995</v>
      </c>
      <c r="N28" s="95">
        <v>9</v>
      </c>
      <c r="O28" s="64">
        <v>2530</v>
      </c>
      <c r="P28" s="65">
        <f>Table2245789101123456789101112131415161718192021222324[[#This Row],[PEMBULATAN]]*O28</f>
        <v>22770</v>
      </c>
    </row>
    <row r="29" spans="1:16" ht="25.5" customHeight="1" x14ac:dyDescent="0.2">
      <c r="A29" s="14"/>
      <c r="B29" s="75"/>
      <c r="C29" s="73" t="s">
        <v>2423</v>
      </c>
      <c r="D29" s="78" t="s">
        <v>86</v>
      </c>
      <c r="E29" s="13">
        <v>44511</v>
      </c>
      <c r="F29" s="76" t="s">
        <v>87</v>
      </c>
      <c r="G29" s="13">
        <v>44513</v>
      </c>
      <c r="H29" s="77" t="s">
        <v>2471</v>
      </c>
      <c r="I29" s="16">
        <v>87</v>
      </c>
      <c r="J29" s="16">
        <v>54</v>
      </c>
      <c r="K29" s="16">
        <v>26</v>
      </c>
      <c r="L29" s="16">
        <v>13</v>
      </c>
      <c r="M29" s="81">
        <v>30.536999999999999</v>
      </c>
      <c r="N29" s="95">
        <v>30.536999999999999</v>
      </c>
      <c r="O29" s="64">
        <v>2530</v>
      </c>
      <c r="P29" s="65">
        <f>Table2245789101123456789101112131415161718192021222324[[#This Row],[PEMBULATAN]]*O29</f>
        <v>77258.61</v>
      </c>
    </row>
    <row r="30" spans="1:16" ht="25.5" customHeight="1" x14ac:dyDescent="0.2">
      <c r="A30" s="14"/>
      <c r="B30" s="75"/>
      <c r="C30" s="73" t="s">
        <v>2424</v>
      </c>
      <c r="D30" s="78" t="s">
        <v>86</v>
      </c>
      <c r="E30" s="13">
        <v>44511</v>
      </c>
      <c r="F30" s="76" t="s">
        <v>87</v>
      </c>
      <c r="G30" s="13">
        <v>44513</v>
      </c>
      <c r="H30" s="77" t="s">
        <v>2471</v>
      </c>
      <c r="I30" s="16">
        <v>85</v>
      </c>
      <c r="J30" s="16">
        <v>57</v>
      </c>
      <c r="K30" s="16">
        <v>33</v>
      </c>
      <c r="L30" s="16">
        <v>10</v>
      </c>
      <c r="M30" s="81">
        <v>39.971249999999998</v>
      </c>
      <c r="N30" s="95">
        <v>39.971249999999998</v>
      </c>
      <c r="O30" s="64">
        <v>2530</v>
      </c>
      <c r="P30" s="65">
        <f>Table2245789101123456789101112131415161718192021222324[[#This Row],[PEMBULATAN]]*O30</f>
        <v>101127.2625</v>
      </c>
    </row>
    <row r="31" spans="1:16" ht="25.5" customHeight="1" x14ac:dyDescent="0.2">
      <c r="A31" s="14"/>
      <c r="B31" s="75"/>
      <c r="C31" s="73" t="s">
        <v>2425</v>
      </c>
      <c r="D31" s="78" t="s">
        <v>86</v>
      </c>
      <c r="E31" s="13">
        <v>44511</v>
      </c>
      <c r="F31" s="76" t="s">
        <v>87</v>
      </c>
      <c r="G31" s="13">
        <v>44513</v>
      </c>
      <c r="H31" s="77" t="s">
        <v>2471</v>
      </c>
      <c r="I31" s="16">
        <v>67</v>
      </c>
      <c r="J31" s="16">
        <v>57</v>
      </c>
      <c r="K31" s="16">
        <v>42</v>
      </c>
      <c r="L31" s="16">
        <v>8</v>
      </c>
      <c r="M31" s="81">
        <v>40.099499999999999</v>
      </c>
      <c r="N31" s="95">
        <v>40.099499999999999</v>
      </c>
      <c r="O31" s="64">
        <v>2530</v>
      </c>
      <c r="P31" s="65">
        <f>Table2245789101123456789101112131415161718192021222324[[#This Row],[PEMBULATAN]]*O31</f>
        <v>101451.735</v>
      </c>
    </row>
    <row r="32" spans="1:16" ht="25.5" customHeight="1" x14ac:dyDescent="0.2">
      <c r="A32" s="14"/>
      <c r="B32" s="75"/>
      <c r="C32" s="73" t="s">
        <v>2426</v>
      </c>
      <c r="D32" s="78" t="s">
        <v>86</v>
      </c>
      <c r="E32" s="13">
        <v>44511</v>
      </c>
      <c r="F32" s="76" t="s">
        <v>87</v>
      </c>
      <c r="G32" s="13">
        <v>44513</v>
      </c>
      <c r="H32" s="77" t="s">
        <v>2471</v>
      </c>
      <c r="I32" s="16">
        <v>57</v>
      </c>
      <c r="J32" s="16">
        <v>48</v>
      </c>
      <c r="K32" s="16">
        <v>18</v>
      </c>
      <c r="L32" s="16">
        <v>2</v>
      </c>
      <c r="M32" s="81">
        <v>12.311999999999999</v>
      </c>
      <c r="N32" s="95">
        <v>13</v>
      </c>
      <c r="O32" s="64">
        <v>2530</v>
      </c>
      <c r="P32" s="65">
        <f>Table2245789101123456789101112131415161718192021222324[[#This Row],[PEMBULATAN]]*O32</f>
        <v>32890</v>
      </c>
    </row>
    <row r="33" spans="1:16" ht="25.5" customHeight="1" x14ac:dyDescent="0.2">
      <c r="A33" s="14"/>
      <c r="B33" s="75"/>
      <c r="C33" s="73" t="s">
        <v>2427</v>
      </c>
      <c r="D33" s="78" t="s">
        <v>86</v>
      </c>
      <c r="E33" s="13">
        <v>44511</v>
      </c>
      <c r="F33" s="76" t="s">
        <v>87</v>
      </c>
      <c r="G33" s="13">
        <v>44513</v>
      </c>
      <c r="H33" s="77" t="s">
        <v>2471</v>
      </c>
      <c r="I33" s="16">
        <v>40</v>
      </c>
      <c r="J33" s="16">
        <v>33</v>
      </c>
      <c r="K33" s="16">
        <v>22</v>
      </c>
      <c r="L33" s="16">
        <v>2</v>
      </c>
      <c r="M33" s="81">
        <v>7.26</v>
      </c>
      <c r="N33" s="95">
        <v>7.26</v>
      </c>
      <c r="O33" s="64">
        <v>2530</v>
      </c>
      <c r="P33" s="65">
        <f>Table2245789101123456789101112131415161718192021222324[[#This Row],[PEMBULATAN]]*O33</f>
        <v>18367.8</v>
      </c>
    </row>
    <row r="34" spans="1:16" ht="25.5" customHeight="1" x14ac:dyDescent="0.2">
      <c r="A34" s="14"/>
      <c r="B34" s="75"/>
      <c r="C34" s="73" t="s">
        <v>2428</v>
      </c>
      <c r="D34" s="78" t="s">
        <v>86</v>
      </c>
      <c r="E34" s="13">
        <v>44511</v>
      </c>
      <c r="F34" s="76" t="s">
        <v>87</v>
      </c>
      <c r="G34" s="13">
        <v>44513</v>
      </c>
      <c r="H34" s="77" t="s">
        <v>2471</v>
      </c>
      <c r="I34" s="16">
        <v>89</v>
      </c>
      <c r="J34" s="16">
        <v>58</v>
      </c>
      <c r="K34" s="16">
        <v>26</v>
      </c>
      <c r="L34" s="16">
        <v>15</v>
      </c>
      <c r="M34" s="81">
        <v>33.552999999999997</v>
      </c>
      <c r="N34" s="95">
        <v>33.552999999999997</v>
      </c>
      <c r="O34" s="64">
        <v>2530</v>
      </c>
      <c r="P34" s="65">
        <f>Table2245789101123456789101112131415161718192021222324[[#This Row],[PEMBULATAN]]*O34</f>
        <v>84889.09</v>
      </c>
    </row>
    <row r="35" spans="1:16" ht="25.5" customHeight="1" x14ac:dyDescent="0.2">
      <c r="A35" s="14"/>
      <c r="B35" s="75"/>
      <c r="C35" s="73" t="s">
        <v>2429</v>
      </c>
      <c r="D35" s="78" t="s">
        <v>86</v>
      </c>
      <c r="E35" s="13">
        <v>44511</v>
      </c>
      <c r="F35" s="76" t="s">
        <v>87</v>
      </c>
      <c r="G35" s="13">
        <v>44513</v>
      </c>
      <c r="H35" s="77" t="s">
        <v>2471</v>
      </c>
      <c r="I35" s="16">
        <v>76</v>
      </c>
      <c r="J35" s="16">
        <v>61</v>
      </c>
      <c r="K35" s="16">
        <v>26</v>
      </c>
      <c r="L35" s="16">
        <v>10</v>
      </c>
      <c r="M35" s="81">
        <v>30.134</v>
      </c>
      <c r="N35" s="95">
        <v>30.134</v>
      </c>
      <c r="O35" s="64">
        <v>2530</v>
      </c>
      <c r="P35" s="65">
        <f>Table2245789101123456789101112131415161718192021222324[[#This Row],[PEMBULATAN]]*O35</f>
        <v>76239.02</v>
      </c>
    </row>
    <row r="36" spans="1:16" ht="25.5" customHeight="1" x14ac:dyDescent="0.2">
      <c r="A36" s="14"/>
      <c r="B36" s="75"/>
      <c r="C36" s="73" t="s">
        <v>2430</v>
      </c>
      <c r="D36" s="78" t="s">
        <v>86</v>
      </c>
      <c r="E36" s="13">
        <v>44511</v>
      </c>
      <c r="F36" s="76" t="s">
        <v>87</v>
      </c>
      <c r="G36" s="13">
        <v>44513</v>
      </c>
      <c r="H36" s="77" t="s">
        <v>2471</v>
      </c>
      <c r="I36" s="16">
        <v>74</v>
      </c>
      <c r="J36" s="16">
        <v>68</v>
      </c>
      <c r="K36" s="16">
        <v>22</v>
      </c>
      <c r="L36" s="16">
        <v>4</v>
      </c>
      <c r="M36" s="81">
        <v>27.675999999999998</v>
      </c>
      <c r="N36" s="95">
        <v>27.675999999999998</v>
      </c>
      <c r="O36" s="64">
        <v>2530</v>
      </c>
      <c r="P36" s="65">
        <f>Table2245789101123456789101112131415161718192021222324[[#This Row],[PEMBULATAN]]*O36</f>
        <v>70020.28</v>
      </c>
    </row>
    <row r="37" spans="1:16" ht="25.5" customHeight="1" x14ac:dyDescent="0.2">
      <c r="A37" s="14"/>
      <c r="B37" s="75"/>
      <c r="C37" s="73" t="s">
        <v>2431</v>
      </c>
      <c r="D37" s="78" t="s">
        <v>86</v>
      </c>
      <c r="E37" s="13">
        <v>44511</v>
      </c>
      <c r="F37" s="76" t="s">
        <v>87</v>
      </c>
      <c r="G37" s="13">
        <v>44513</v>
      </c>
      <c r="H37" s="77" t="s">
        <v>2471</v>
      </c>
      <c r="I37" s="16">
        <v>133</v>
      </c>
      <c r="J37" s="16">
        <v>30</v>
      </c>
      <c r="K37" s="16">
        <v>30</v>
      </c>
      <c r="L37" s="16">
        <v>14</v>
      </c>
      <c r="M37" s="81">
        <v>29.925000000000001</v>
      </c>
      <c r="N37" s="95">
        <v>29.925000000000001</v>
      </c>
      <c r="O37" s="64">
        <v>2530</v>
      </c>
      <c r="P37" s="65">
        <f>Table2245789101123456789101112131415161718192021222324[[#This Row],[PEMBULATAN]]*O37</f>
        <v>75710.25</v>
      </c>
    </row>
    <row r="38" spans="1:16" ht="25.5" customHeight="1" x14ac:dyDescent="0.2">
      <c r="A38" s="14"/>
      <c r="B38" s="75"/>
      <c r="C38" s="73" t="s">
        <v>2432</v>
      </c>
      <c r="D38" s="78" t="s">
        <v>86</v>
      </c>
      <c r="E38" s="13">
        <v>44511</v>
      </c>
      <c r="F38" s="76" t="s">
        <v>87</v>
      </c>
      <c r="G38" s="13">
        <v>44513</v>
      </c>
      <c r="H38" s="77" t="s">
        <v>2471</v>
      </c>
      <c r="I38" s="16">
        <v>84</v>
      </c>
      <c r="J38" s="16">
        <v>51</v>
      </c>
      <c r="K38" s="16">
        <v>20</v>
      </c>
      <c r="L38" s="16">
        <v>7</v>
      </c>
      <c r="M38" s="81">
        <v>21.42</v>
      </c>
      <c r="N38" s="95">
        <v>22</v>
      </c>
      <c r="O38" s="64">
        <v>2530</v>
      </c>
      <c r="P38" s="65">
        <f>Table2245789101123456789101112131415161718192021222324[[#This Row],[PEMBULATAN]]*O38</f>
        <v>55660</v>
      </c>
    </row>
    <row r="39" spans="1:16" ht="25.5" customHeight="1" x14ac:dyDescent="0.2">
      <c r="A39" s="14"/>
      <c r="B39" s="75"/>
      <c r="C39" s="73" t="s">
        <v>2433</v>
      </c>
      <c r="D39" s="78" t="s">
        <v>86</v>
      </c>
      <c r="E39" s="13">
        <v>44511</v>
      </c>
      <c r="F39" s="76" t="s">
        <v>87</v>
      </c>
      <c r="G39" s="13">
        <v>44513</v>
      </c>
      <c r="H39" s="77" t="s">
        <v>2471</v>
      </c>
      <c r="I39" s="16">
        <v>77</v>
      </c>
      <c r="J39" s="16">
        <v>60</v>
      </c>
      <c r="K39" s="16">
        <v>24</v>
      </c>
      <c r="L39" s="16">
        <v>9</v>
      </c>
      <c r="M39" s="81">
        <v>27.72</v>
      </c>
      <c r="N39" s="95">
        <v>27.72</v>
      </c>
      <c r="O39" s="64">
        <v>2530</v>
      </c>
      <c r="P39" s="65">
        <f>Table2245789101123456789101112131415161718192021222324[[#This Row],[PEMBULATAN]]*O39</f>
        <v>70131.599999999991</v>
      </c>
    </row>
    <row r="40" spans="1:16" ht="25.5" customHeight="1" x14ac:dyDescent="0.2">
      <c r="A40" s="14"/>
      <c r="B40" s="75"/>
      <c r="C40" s="73" t="s">
        <v>2434</v>
      </c>
      <c r="D40" s="78" t="s">
        <v>86</v>
      </c>
      <c r="E40" s="13">
        <v>44511</v>
      </c>
      <c r="F40" s="76" t="s">
        <v>87</v>
      </c>
      <c r="G40" s="13">
        <v>44513</v>
      </c>
      <c r="H40" s="77" t="s">
        <v>2471</v>
      </c>
      <c r="I40" s="16">
        <v>92</v>
      </c>
      <c r="J40" s="16">
        <v>52</v>
      </c>
      <c r="K40" s="16">
        <v>42</v>
      </c>
      <c r="L40" s="16">
        <v>8</v>
      </c>
      <c r="M40" s="81">
        <v>50.231999999999999</v>
      </c>
      <c r="N40" s="95">
        <v>50.231999999999999</v>
      </c>
      <c r="O40" s="64">
        <v>2530</v>
      </c>
      <c r="P40" s="65">
        <f>Table2245789101123456789101112131415161718192021222324[[#This Row],[PEMBULATAN]]*O40</f>
        <v>127086.95999999999</v>
      </c>
    </row>
    <row r="41" spans="1:16" ht="25.5" customHeight="1" x14ac:dyDescent="0.2">
      <c r="A41" s="14"/>
      <c r="B41" s="75"/>
      <c r="C41" s="73" t="s">
        <v>2435</v>
      </c>
      <c r="D41" s="78" t="s">
        <v>86</v>
      </c>
      <c r="E41" s="13">
        <v>44511</v>
      </c>
      <c r="F41" s="76" t="s">
        <v>87</v>
      </c>
      <c r="G41" s="13">
        <v>44513</v>
      </c>
      <c r="H41" s="77" t="s">
        <v>2471</v>
      </c>
      <c r="I41" s="16">
        <v>60</v>
      </c>
      <c r="J41" s="16">
        <v>54</v>
      </c>
      <c r="K41" s="16">
        <v>28</v>
      </c>
      <c r="L41" s="16">
        <v>7</v>
      </c>
      <c r="M41" s="81">
        <v>22.68</v>
      </c>
      <c r="N41" s="95">
        <v>22.68</v>
      </c>
      <c r="O41" s="64">
        <v>2530</v>
      </c>
      <c r="P41" s="65">
        <f>Table2245789101123456789101112131415161718192021222324[[#This Row],[PEMBULATAN]]*O41</f>
        <v>57380.4</v>
      </c>
    </row>
    <row r="42" spans="1:16" ht="25.5" customHeight="1" x14ac:dyDescent="0.2">
      <c r="A42" s="14"/>
      <c r="B42" s="75"/>
      <c r="C42" s="73" t="s">
        <v>2436</v>
      </c>
      <c r="D42" s="78" t="s">
        <v>86</v>
      </c>
      <c r="E42" s="13">
        <v>44511</v>
      </c>
      <c r="F42" s="76" t="s">
        <v>87</v>
      </c>
      <c r="G42" s="13">
        <v>44513</v>
      </c>
      <c r="H42" s="77" t="s">
        <v>2471</v>
      </c>
      <c r="I42" s="16">
        <v>70</v>
      </c>
      <c r="J42" s="16">
        <v>55</v>
      </c>
      <c r="K42" s="16">
        <v>22</v>
      </c>
      <c r="L42" s="16">
        <v>7</v>
      </c>
      <c r="M42" s="81">
        <v>21.175000000000001</v>
      </c>
      <c r="N42" s="95">
        <v>21.175000000000001</v>
      </c>
      <c r="O42" s="64">
        <v>2530</v>
      </c>
      <c r="P42" s="65">
        <f>Table2245789101123456789101112131415161718192021222324[[#This Row],[PEMBULATAN]]*O42</f>
        <v>53572.75</v>
      </c>
    </row>
    <row r="43" spans="1:16" ht="25.5" customHeight="1" x14ac:dyDescent="0.2">
      <c r="A43" s="14"/>
      <c r="B43" s="75"/>
      <c r="C43" s="73" t="s">
        <v>2437</v>
      </c>
      <c r="D43" s="78" t="s">
        <v>86</v>
      </c>
      <c r="E43" s="13">
        <v>44511</v>
      </c>
      <c r="F43" s="76" t="s">
        <v>87</v>
      </c>
      <c r="G43" s="13">
        <v>44513</v>
      </c>
      <c r="H43" s="77" t="s">
        <v>2471</v>
      </c>
      <c r="I43" s="16">
        <v>78</v>
      </c>
      <c r="J43" s="16">
        <v>64</v>
      </c>
      <c r="K43" s="16">
        <v>31</v>
      </c>
      <c r="L43" s="16">
        <v>6</v>
      </c>
      <c r="M43" s="81">
        <v>38.688000000000002</v>
      </c>
      <c r="N43" s="95">
        <v>38.688000000000002</v>
      </c>
      <c r="O43" s="64">
        <v>2530</v>
      </c>
      <c r="P43" s="65">
        <f>Table2245789101123456789101112131415161718192021222324[[#This Row],[PEMBULATAN]]*O43</f>
        <v>97880.639999999999</v>
      </c>
    </row>
    <row r="44" spans="1:16" ht="25.5" customHeight="1" x14ac:dyDescent="0.2">
      <c r="A44" s="14"/>
      <c r="B44" s="75"/>
      <c r="C44" s="73" t="s">
        <v>2438</v>
      </c>
      <c r="D44" s="78" t="s">
        <v>86</v>
      </c>
      <c r="E44" s="13">
        <v>44511</v>
      </c>
      <c r="F44" s="76" t="s">
        <v>87</v>
      </c>
      <c r="G44" s="13">
        <v>44513</v>
      </c>
      <c r="H44" s="77" t="s">
        <v>2471</v>
      </c>
      <c r="I44" s="16">
        <v>80</v>
      </c>
      <c r="J44" s="16">
        <v>58</v>
      </c>
      <c r="K44" s="16">
        <v>17</v>
      </c>
      <c r="L44" s="16">
        <v>5</v>
      </c>
      <c r="M44" s="81">
        <v>19.72</v>
      </c>
      <c r="N44" s="95">
        <v>19.72</v>
      </c>
      <c r="O44" s="64">
        <v>2530</v>
      </c>
      <c r="P44" s="65">
        <f>Table2245789101123456789101112131415161718192021222324[[#This Row],[PEMBULATAN]]*O44</f>
        <v>49891.6</v>
      </c>
    </row>
    <row r="45" spans="1:16" ht="25.5" customHeight="1" x14ac:dyDescent="0.2">
      <c r="A45" s="14"/>
      <c r="B45" s="75"/>
      <c r="C45" s="73" t="s">
        <v>2439</v>
      </c>
      <c r="D45" s="78" t="s">
        <v>86</v>
      </c>
      <c r="E45" s="13">
        <v>44511</v>
      </c>
      <c r="F45" s="76" t="s">
        <v>87</v>
      </c>
      <c r="G45" s="13">
        <v>44513</v>
      </c>
      <c r="H45" s="77" t="s">
        <v>2471</v>
      </c>
      <c r="I45" s="16">
        <v>84</v>
      </c>
      <c r="J45" s="16">
        <v>52</v>
      </c>
      <c r="K45" s="16">
        <v>33</v>
      </c>
      <c r="L45" s="16">
        <v>10</v>
      </c>
      <c r="M45" s="81">
        <v>36.036000000000001</v>
      </c>
      <c r="N45" s="95">
        <v>36.036000000000001</v>
      </c>
      <c r="O45" s="64">
        <v>2530</v>
      </c>
      <c r="P45" s="65">
        <f>Table2245789101123456789101112131415161718192021222324[[#This Row],[PEMBULATAN]]*O45</f>
        <v>91171.08</v>
      </c>
    </row>
    <row r="46" spans="1:16" ht="25.5" customHeight="1" x14ac:dyDescent="0.2">
      <c r="A46" s="14"/>
      <c r="B46" s="75"/>
      <c r="C46" s="73" t="s">
        <v>2440</v>
      </c>
      <c r="D46" s="78" t="s">
        <v>86</v>
      </c>
      <c r="E46" s="13">
        <v>44511</v>
      </c>
      <c r="F46" s="76" t="s">
        <v>87</v>
      </c>
      <c r="G46" s="13">
        <v>44513</v>
      </c>
      <c r="H46" s="77" t="s">
        <v>2471</v>
      </c>
      <c r="I46" s="16">
        <v>78</v>
      </c>
      <c r="J46" s="16">
        <v>59</v>
      </c>
      <c r="K46" s="16">
        <v>28</v>
      </c>
      <c r="L46" s="16">
        <v>11</v>
      </c>
      <c r="M46" s="81">
        <v>32.213999999999999</v>
      </c>
      <c r="N46" s="95">
        <v>32.213999999999999</v>
      </c>
      <c r="O46" s="64">
        <v>2530</v>
      </c>
      <c r="P46" s="65">
        <f>Table2245789101123456789101112131415161718192021222324[[#This Row],[PEMBULATAN]]*O46</f>
        <v>81501.42</v>
      </c>
    </row>
    <row r="47" spans="1:16" ht="25.5" customHeight="1" x14ac:dyDescent="0.2">
      <c r="A47" s="14"/>
      <c r="B47" s="75"/>
      <c r="C47" s="73" t="s">
        <v>2441</v>
      </c>
      <c r="D47" s="78" t="s">
        <v>86</v>
      </c>
      <c r="E47" s="13">
        <v>44511</v>
      </c>
      <c r="F47" s="76" t="s">
        <v>87</v>
      </c>
      <c r="G47" s="13">
        <v>44513</v>
      </c>
      <c r="H47" s="77" t="s">
        <v>2471</v>
      </c>
      <c r="I47" s="16">
        <v>83</v>
      </c>
      <c r="J47" s="16">
        <v>56</v>
      </c>
      <c r="K47" s="16">
        <v>35</v>
      </c>
      <c r="L47" s="16">
        <v>14</v>
      </c>
      <c r="M47" s="81">
        <v>40.67</v>
      </c>
      <c r="N47" s="95">
        <v>40.67</v>
      </c>
      <c r="O47" s="64">
        <v>2530</v>
      </c>
      <c r="P47" s="65">
        <f>Table2245789101123456789101112131415161718192021222324[[#This Row],[PEMBULATAN]]*O47</f>
        <v>102895.1</v>
      </c>
    </row>
    <row r="48" spans="1:16" ht="25.5" customHeight="1" x14ac:dyDescent="0.2">
      <c r="A48" s="14"/>
      <c r="B48" s="75"/>
      <c r="C48" s="73" t="s">
        <v>2442</v>
      </c>
      <c r="D48" s="78" t="s">
        <v>86</v>
      </c>
      <c r="E48" s="13">
        <v>44511</v>
      </c>
      <c r="F48" s="76" t="s">
        <v>87</v>
      </c>
      <c r="G48" s="13">
        <v>44513</v>
      </c>
      <c r="H48" s="77" t="s">
        <v>2471</v>
      </c>
      <c r="I48" s="16">
        <v>90</v>
      </c>
      <c r="J48" s="16">
        <v>55</v>
      </c>
      <c r="K48" s="16">
        <v>34</v>
      </c>
      <c r="L48" s="16">
        <v>18</v>
      </c>
      <c r="M48" s="81">
        <v>42.075000000000003</v>
      </c>
      <c r="N48" s="95">
        <v>42.075000000000003</v>
      </c>
      <c r="O48" s="64">
        <v>2530</v>
      </c>
      <c r="P48" s="65">
        <f>Table2245789101123456789101112131415161718192021222324[[#This Row],[PEMBULATAN]]*O48</f>
        <v>106449.75</v>
      </c>
    </row>
    <row r="49" spans="1:16" ht="25.5" customHeight="1" x14ac:dyDescent="0.2">
      <c r="A49" s="14"/>
      <c r="B49" s="75"/>
      <c r="C49" s="73" t="s">
        <v>2443</v>
      </c>
      <c r="D49" s="78" t="s">
        <v>86</v>
      </c>
      <c r="E49" s="13">
        <v>44511</v>
      </c>
      <c r="F49" s="76" t="s">
        <v>87</v>
      </c>
      <c r="G49" s="13">
        <v>44513</v>
      </c>
      <c r="H49" s="77" t="s">
        <v>2471</v>
      </c>
      <c r="I49" s="16">
        <v>31</v>
      </c>
      <c r="J49" s="16">
        <v>26</v>
      </c>
      <c r="K49" s="16">
        <v>11</v>
      </c>
      <c r="L49" s="16">
        <v>2</v>
      </c>
      <c r="M49" s="81">
        <v>2.2164999999999999</v>
      </c>
      <c r="N49" s="95">
        <v>2.2164999999999999</v>
      </c>
      <c r="O49" s="64">
        <v>2530</v>
      </c>
      <c r="P49" s="65">
        <f>Table2245789101123456789101112131415161718192021222324[[#This Row],[PEMBULATAN]]*O49</f>
        <v>5607.7449999999999</v>
      </c>
    </row>
    <row r="50" spans="1:16" ht="25.5" customHeight="1" x14ac:dyDescent="0.2">
      <c r="A50" s="14"/>
      <c r="B50" s="75"/>
      <c r="C50" s="73" t="s">
        <v>2444</v>
      </c>
      <c r="D50" s="78" t="s">
        <v>86</v>
      </c>
      <c r="E50" s="13">
        <v>44511</v>
      </c>
      <c r="F50" s="76" t="s">
        <v>87</v>
      </c>
      <c r="G50" s="13">
        <v>44513</v>
      </c>
      <c r="H50" s="77" t="s">
        <v>2471</v>
      </c>
      <c r="I50" s="16">
        <v>86</v>
      </c>
      <c r="J50" s="16">
        <v>65</v>
      </c>
      <c r="K50" s="16">
        <v>35</v>
      </c>
      <c r="L50" s="16">
        <v>13</v>
      </c>
      <c r="M50" s="81">
        <v>48.912500000000001</v>
      </c>
      <c r="N50" s="95">
        <v>48.912500000000001</v>
      </c>
      <c r="O50" s="64">
        <v>2530</v>
      </c>
      <c r="P50" s="65">
        <f>Table2245789101123456789101112131415161718192021222324[[#This Row],[PEMBULATAN]]*O50</f>
        <v>123748.625</v>
      </c>
    </row>
    <row r="51" spans="1:16" ht="25.5" customHeight="1" x14ac:dyDescent="0.2">
      <c r="A51" s="14"/>
      <c r="B51" s="75"/>
      <c r="C51" s="73" t="s">
        <v>2445</v>
      </c>
      <c r="D51" s="78" t="s">
        <v>86</v>
      </c>
      <c r="E51" s="13">
        <v>44511</v>
      </c>
      <c r="F51" s="76" t="s">
        <v>87</v>
      </c>
      <c r="G51" s="13">
        <v>44513</v>
      </c>
      <c r="H51" s="77" t="s">
        <v>2471</v>
      </c>
      <c r="I51" s="16">
        <v>90</v>
      </c>
      <c r="J51" s="16">
        <v>56</v>
      </c>
      <c r="K51" s="16">
        <v>22</v>
      </c>
      <c r="L51" s="16">
        <v>8</v>
      </c>
      <c r="M51" s="81">
        <v>27.72</v>
      </c>
      <c r="N51" s="95">
        <v>27.72</v>
      </c>
      <c r="O51" s="64">
        <v>2530</v>
      </c>
      <c r="P51" s="65">
        <f>Table2245789101123456789101112131415161718192021222324[[#This Row],[PEMBULATAN]]*O51</f>
        <v>70131.599999999991</v>
      </c>
    </row>
    <row r="52" spans="1:16" ht="25.5" customHeight="1" x14ac:dyDescent="0.2">
      <c r="A52" s="14"/>
      <c r="B52" s="75"/>
      <c r="C52" s="73" t="s">
        <v>2446</v>
      </c>
      <c r="D52" s="78" t="s">
        <v>86</v>
      </c>
      <c r="E52" s="13">
        <v>44511</v>
      </c>
      <c r="F52" s="76" t="s">
        <v>87</v>
      </c>
      <c r="G52" s="13">
        <v>44513</v>
      </c>
      <c r="H52" s="77" t="s">
        <v>2471</v>
      </c>
      <c r="I52" s="16">
        <v>57</v>
      </c>
      <c r="J52" s="16">
        <v>44</v>
      </c>
      <c r="K52" s="16">
        <v>27</v>
      </c>
      <c r="L52" s="16">
        <v>2</v>
      </c>
      <c r="M52" s="81">
        <v>16.928999999999998</v>
      </c>
      <c r="N52" s="95">
        <v>16.928999999999998</v>
      </c>
      <c r="O52" s="64">
        <v>2530</v>
      </c>
      <c r="P52" s="65">
        <f>Table2245789101123456789101112131415161718192021222324[[#This Row],[PEMBULATAN]]*O52</f>
        <v>42830.369999999995</v>
      </c>
    </row>
    <row r="53" spans="1:16" ht="25.5" customHeight="1" x14ac:dyDescent="0.2">
      <c r="A53" s="14"/>
      <c r="B53" s="75"/>
      <c r="C53" s="73" t="s">
        <v>2447</v>
      </c>
      <c r="D53" s="78" t="s">
        <v>86</v>
      </c>
      <c r="E53" s="13">
        <v>44511</v>
      </c>
      <c r="F53" s="76" t="s">
        <v>87</v>
      </c>
      <c r="G53" s="13">
        <v>44513</v>
      </c>
      <c r="H53" s="77" t="s">
        <v>2471</v>
      </c>
      <c r="I53" s="16">
        <v>97</v>
      </c>
      <c r="J53" s="16">
        <v>65</v>
      </c>
      <c r="K53" s="16">
        <v>25</v>
      </c>
      <c r="L53" s="16">
        <v>10</v>
      </c>
      <c r="M53" s="81">
        <v>39.40625</v>
      </c>
      <c r="N53" s="95">
        <v>40</v>
      </c>
      <c r="O53" s="64">
        <v>2530</v>
      </c>
      <c r="P53" s="65">
        <f>Table2245789101123456789101112131415161718192021222324[[#This Row],[PEMBULATAN]]*O53</f>
        <v>101200</v>
      </c>
    </row>
    <row r="54" spans="1:16" ht="25.5" customHeight="1" x14ac:dyDescent="0.2">
      <c r="A54" s="14"/>
      <c r="B54" s="75"/>
      <c r="C54" s="73" t="s">
        <v>2448</v>
      </c>
      <c r="D54" s="78" t="s">
        <v>86</v>
      </c>
      <c r="E54" s="13">
        <v>44511</v>
      </c>
      <c r="F54" s="76" t="s">
        <v>87</v>
      </c>
      <c r="G54" s="13">
        <v>44513</v>
      </c>
      <c r="H54" s="77" t="s">
        <v>2471</v>
      </c>
      <c r="I54" s="16">
        <v>62</v>
      </c>
      <c r="J54" s="16">
        <v>45</v>
      </c>
      <c r="K54" s="16">
        <v>27</v>
      </c>
      <c r="L54" s="16">
        <v>8</v>
      </c>
      <c r="M54" s="81">
        <v>18.8325</v>
      </c>
      <c r="N54" s="95">
        <v>18.8325</v>
      </c>
      <c r="O54" s="64">
        <v>2530</v>
      </c>
      <c r="P54" s="65">
        <f>Table2245789101123456789101112131415161718192021222324[[#This Row],[PEMBULATAN]]*O54</f>
        <v>47646.224999999999</v>
      </c>
    </row>
    <row r="55" spans="1:16" ht="25.5" customHeight="1" x14ac:dyDescent="0.2">
      <c r="A55" s="14"/>
      <c r="B55" s="75"/>
      <c r="C55" s="73" t="s">
        <v>2449</v>
      </c>
      <c r="D55" s="78" t="s">
        <v>86</v>
      </c>
      <c r="E55" s="13">
        <v>44511</v>
      </c>
      <c r="F55" s="76" t="s">
        <v>87</v>
      </c>
      <c r="G55" s="13">
        <v>44513</v>
      </c>
      <c r="H55" s="77" t="s">
        <v>2471</v>
      </c>
      <c r="I55" s="16">
        <v>76</v>
      </c>
      <c r="J55" s="16">
        <v>55</v>
      </c>
      <c r="K55" s="16">
        <v>24</v>
      </c>
      <c r="L55" s="16">
        <v>5</v>
      </c>
      <c r="M55" s="81">
        <v>25.08</v>
      </c>
      <c r="N55" s="95">
        <v>25.08</v>
      </c>
      <c r="O55" s="64">
        <v>2530</v>
      </c>
      <c r="P55" s="65">
        <f>Table2245789101123456789101112131415161718192021222324[[#This Row],[PEMBULATAN]]*O55</f>
        <v>63452.399999999994</v>
      </c>
    </row>
    <row r="56" spans="1:16" ht="25.5" customHeight="1" x14ac:dyDescent="0.2">
      <c r="A56" s="14"/>
      <c r="B56" s="75"/>
      <c r="C56" s="73" t="s">
        <v>2450</v>
      </c>
      <c r="D56" s="78" t="s">
        <v>86</v>
      </c>
      <c r="E56" s="13">
        <v>44511</v>
      </c>
      <c r="F56" s="76" t="s">
        <v>87</v>
      </c>
      <c r="G56" s="13">
        <v>44513</v>
      </c>
      <c r="H56" s="77" t="s">
        <v>2471</v>
      </c>
      <c r="I56" s="16">
        <v>92</v>
      </c>
      <c r="J56" s="16">
        <v>57</v>
      </c>
      <c r="K56" s="16">
        <v>29</v>
      </c>
      <c r="L56" s="16">
        <v>15</v>
      </c>
      <c r="M56" s="81">
        <v>38.018999999999998</v>
      </c>
      <c r="N56" s="95">
        <v>38.018999999999998</v>
      </c>
      <c r="O56" s="64">
        <v>2530</v>
      </c>
      <c r="P56" s="65">
        <f>Table2245789101123456789101112131415161718192021222324[[#This Row],[PEMBULATAN]]*O56</f>
        <v>96188.069999999992</v>
      </c>
    </row>
    <row r="57" spans="1:16" ht="25.5" customHeight="1" x14ac:dyDescent="0.2">
      <c r="A57" s="14"/>
      <c r="B57" s="75"/>
      <c r="C57" s="73" t="s">
        <v>2451</v>
      </c>
      <c r="D57" s="78" t="s">
        <v>86</v>
      </c>
      <c r="E57" s="13">
        <v>44511</v>
      </c>
      <c r="F57" s="76" t="s">
        <v>87</v>
      </c>
      <c r="G57" s="13">
        <v>44513</v>
      </c>
      <c r="H57" s="77" t="s">
        <v>2471</v>
      </c>
      <c r="I57" s="16">
        <v>90</v>
      </c>
      <c r="J57" s="16">
        <v>55</v>
      </c>
      <c r="K57" s="16">
        <v>37</v>
      </c>
      <c r="L57" s="16">
        <v>30</v>
      </c>
      <c r="M57" s="81">
        <v>45.787500000000001</v>
      </c>
      <c r="N57" s="95">
        <v>45.787500000000001</v>
      </c>
      <c r="O57" s="64">
        <v>2530</v>
      </c>
      <c r="P57" s="65">
        <f>Table2245789101123456789101112131415161718192021222324[[#This Row],[PEMBULATAN]]*O57</f>
        <v>115842.375</v>
      </c>
    </row>
    <row r="58" spans="1:16" ht="25.5" customHeight="1" x14ac:dyDescent="0.2">
      <c r="A58" s="14"/>
      <c r="B58" s="75"/>
      <c r="C58" s="73" t="s">
        <v>2452</v>
      </c>
      <c r="D58" s="78" t="s">
        <v>86</v>
      </c>
      <c r="E58" s="13">
        <v>44511</v>
      </c>
      <c r="F58" s="76" t="s">
        <v>87</v>
      </c>
      <c r="G58" s="13">
        <v>44513</v>
      </c>
      <c r="H58" s="77" t="s">
        <v>2471</v>
      </c>
      <c r="I58" s="16">
        <v>87</v>
      </c>
      <c r="J58" s="16">
        <v>48</v>
      </c>
      <c r="K58" s="16">
        <v>22</v>
      </c>
      <c r="L58" s="16">
        <v>7</v>
      </c>
      <c r="M58" s="81">
        <v>22.968</v>
      </c>
      <c r="N58" s="95">
        <v>22.968</v>
      </c>
      <c r="O58" s="64">
        <v>2530</v>
      </c>
      <c r="P58" s="65">
        <f>Table2245789101123456789101112131415161718192021222324[[#This Row],[PEMBULATAN]]*O58</f>
        <v>58109.04</v>
      </c>
    </row>
    <row r="59" spans="1:16" ht="25.5" customHeight="1" x14ac:dyDescent="0.2">
      <c r="A59" s="14"/>
      <c r="B59" s="75"/>
      <c r="C59" s="73" t="s">
        <v>2453</v>
      </c>
      <c r="D59" s="78" t="s">
        <v>86</v>
      </c>
      <c r="E59" s="13">
        <v>44511</v>
      </c>
      <c r="F59" s="76" t="s">
        <v>87</v>
      </c>
      <c r="G59" s="13">
        <v>44513</v>
      </c>
      <c r="H59" s="77" t="s">
        <v>2471</v>
      </c>
      <c r="I59" s="16">
        <v>64</v>
      </c>
      <c r="J59" s="16">
        <v>40</v>
      </c>
      <c r="K59" s="16">
        <v>18</v>
      </c>
      <c r="L59" s="16">
        <v>8</v>
      </c>
      <c r="M59" s="81">
        <v>11.52</v>
      </c>
      <c r="N59" s="95">
        <v>11.52</v>
      </c>
      <c r="O59" s="64">
        <v>2530</v>
      </c>
      <c r="P59" s="65">
        <f>Table2245789101123456789101112131415161718192021222324[[#This Row],[PEMBULATAN]]*O59</f>
        <v>29145.599999999999</v>
      </c>
    </row>
    <row r="60" spans="1:16" ht="25.5" customHeight="1" x14ac:dyDescent="0.2">
      <c r="A60" s="14"/>
      <c r="B60" s="75"/>
      <c r="C60" s="73" t="s">
        <v>2454</v>
      </c>
      <c r="D60" s="78" t="s">
        <v>86</v>
      </c>
      <c r="E60" s="13">
        <v>44511</v>
      </c>
      <c r="F60" s="76" t="s">
        <v>87</v>
      </c>
      <c r="G60" s="13">
        <v>44513</v>
      </c>
      <c r="H60" s="77" t="s">
        <v>2471</v>
      </c>
      <c r="I60" s="16">
        <v>91</v>
      </c>
      <c r="J60" s="16">
        <v>42</v>
      </c>
      <c r="K60" s="16">
        <v>10</v>
      </c>
      <c r="L60" s="16">
        <v>1</v>
      </c>
      <c r="M60" s="81">
        <v>9.5549999999999997</v>
      </c>
      <c r="N60" s="95">
        <v>9.5549999999999997</v>
      </c>
      <c r="O60" s="64">
        <v>2530</v>
      </c>
      <c r="P60" s="65">
        <f>Table2245789101123456789101112131415161718192021222324[[#This Row],[PEMBULATAN]]*O60</f>
        <v>24174.149999999998</v>
      </c>
    </row>
    <row r="61" spans="1:16" ht="25.5" customHeight="1" x14ac:dyDescent="0.2">
      <c r="A61" s="14"/>
      <c r="B61" s="75"/>
      <c r="C61" s="73" t="s">
        <v>2455</v>
      </c>
      <c r="D61" s="78" t="s">
        <v>86</v>
      </c>
      <c r="E61" s="13">
        <v>44511</v>
      </c>
      <c r="F61" s="76" t="s">
        <v>87</v>
      </c>
      <c r="G61" s="13">
        <v>44513</v>
      </c>
      <c r="H61" s="77" t="s">
        <v>2471</v>
      </c>
      <c r="I61" s="16">
        <v>45</v>
      </c>
      <c r="J61" s="16">
        <v>33</v>
      </c>
      <c r="K61" s="16">
        <v>26</v>
      </c>
      <c r="L61" s="16">
        <v>20</v>
      </c>
      <c r="M61" s="81">
        <v>9.6524999999999999</v>
      </c>
      <c r="N61" s="95">
        <v>20</v>
      </c>
      <c r="O61" s="64">
        <v>2530</v>
      </c>
      <c r="P61" s="65">
        <f>Table2245789101123456789101112131415161718192021222324[[#This Row],[PEMBULATAN]]*O61</f>
        <v>50600</v>
      </c>
    </row>
    <row r="62" spans="1:16" ht="25.5" customHeight="1" x14ac:dyDescent="0.2">
      <c r="A62" s="14"/>
      <c r="B62" s="75"/>
      <c r="C62" s="73" t="s">
        <v>2456</v>
      </c>
      <c r="D62" s="78" t="s">
        <v>86</v>
      </c>
      <c r="E62" s="13">
        <v>44511</v>
      </c>
      <c r="F62" s="76" t="s">
        <v>87</v>
      </c>
      <c r="G62" s="13">
        <v>44513</v>
      </c>
      <c r="H62" s="77" t="s">
        <v>2471</v>
      </c>
      <c r="I62" s="16">
        <v>42</v>
      </c>
      <c r="J62" s="16">
        <v>32</v>
      </c>
      <c r="K62" s="16">
        <v>28</v>
      </c>
      <c r="L62" s="16">
        <v>5</v>
      </c>
      <c r="M62" s="81">
        <v>9.4079999999999995</v>
      </c>
      <c r="N62" s="95">
        <v>10</v>
      </c>
      <c r="O62" s="64">
        <v>2530</v>
      </c>
      <c r="P62" s="65">
        <f>Table2245789101123456789101112131415161718192021222324[[#This Row],[PEMBULATAN]]*O62</f>
        <v>25300</v>
      </c>
    </row>
    <row r="63" spans="1:16" ht="25.5" customHeight="1" x14ac:dyDescent="0.2">
      <c r="A63" s="14"/>
      <c r="B63" s="75"/>
      <c r="C63" s="73" t="s">
        <v>2457</v>
      </c>
      <c r="D63" s="78" t="s">
        <v>86</v>
      </c>
      <c r="E63" s="13">
        <v>44511</v>
      </c>
      <c r="F63" s="76" t="s">
        <v>87</v>
      </c>
      <c r="G63" s="13">
        <v>44513</v>
      </c>
      <c r="H63" s="77" t="s">
        <v>2471</v>
      </c>
      <c r="I63" s="16">
        <v>54</v>
      </c>
      <c r="J63" s="16">
        <v>44</v>
      </c>
      <c r="K63" s="16">
        <v>36</v>
      </c>
      <c r="L63" s="16">
        <v>10</v>
      </c>
      <c r="M63" s="81">
        <v>21.384</v>
      </c>
      <c r="N63" s="95">
        <v>22</v>
      </c>
      <c r="O63" s="64">
        <v>2530</v>
      </c>
      <c r="P63" s="65">
        <f>Table2245789101123456789101112131415161718192021222324[[#This Row],[PEMBULATAN]]*O63</f>
        <v>55660</v>
      </c>
    </row>
    <row r="64" spans="1:16" ht="25.5" customHeight="1" x14ac:dyDescent="0.2">
      <c r="A64" s="14"/>
      <c r="B64" s="75"/>
      <c r="C64" s="73" t="s">
        <v>2458</v>
      </c>
      <c r="D64" s="78" t="s">
        <v>86</v>
      </c>
      <c r="E64" s="13">
        <v>44511</v>
      </c>
      <c r="F64" s="76" t="s">
        <v>87</v>
      </c>
      <c r="G64" s="13">
        <v>44513</v>
      </c>
      <c r="H64" s="77" t="s">
        <v>2471</v>
      </c>
      <c r="I64" s="16">
        <v>50</v>
      </c>
      <c r="J64" s="16">
        <v>50</v>
      </c>
      <c r="K64" s="16">
        <v>34</v>
      </c>
      <c r="L64" s="16">
        <v>18</v>
      </c>
      <c r="M64" s="81">
        <v>21.25</v>
      </c>
      <c r="N64" s="95">
        <v>21.25</v>
      </c>
      <c r="O64" s="64">
        <v>2530</v>
      </c>
      <c r="P64" s="65">
        <f>Table2245789101123456789101112131415161718192021222324[[#This Row],[PEMBULATAN]]*O64</f>
        <v>53762.5</v>
      </c>
    </row>
    <row r="65" spans="1:16" ht="25.5" customHeight="1" x14ac:dyDescent="0.2">
      <c r="A65" s="14"/>
      <c r="B65" s="75"/>
      <c r="C65" s="73" t="s">
        <v>2459</v>
      </c>
      <c r="D65" s="78" t="s">
        <v>86</v>
      </c>
      <c r="E65" s="13">
        <v>44511</v>
      </c>
      <c r="F65" s="76" t="s">
        <v>87</v>
      </c>
      <c r="G65" s="13">
        <v>44513</v>
      </c>
      <c r="H65" s="77" t="s">
        <v>2471</v>
      </c>
      <c r="I65" s="16">
        <v>37</v>
      </c>
      <c r="J65" s="16">
        <v>34</v>
      </c>
      <c r="K65" s="16">
        <v>20</v>
      </c>
      <c r="L65" s="16">
        <v>15</v>
      </c>
      <c r="M65" s="81">
        <v>6.29</v>
      </c>
      <c r="N65" s="95">
        <v>15</v>
      </c>
      <c r="O65" s="64">
        <v>2530</v>
      </c>
      <c r="P65" s="65">
        <f>Table2245789101123456789101112131415161718192021222324[[#This Row],[PEMBULATAN]]*O65</f>
        <v>37950</v>
      </c>
    </row>
    <row r="66" spans="1:16" ht="25.5" customHeight="1" x14ac:dyDescent="0.2">
      <c r="A66" s="14"/>
      <c r="B66" s="75"/>
      <c r="C66" s="73" t="s">
        <v>2460</v>
      </c>
      <c r="D66" s="78" t="s">
        <v>86</v>
      </c>
      <c r="E66" s="13">
        <v>44511</v>
      </c>
      <c r="F66" s="76" t="s">
        <v>87</v>
      </c>
      <c r="G66" s="13">
        <v>44513</v>
      </c>
      <c r="H66" s="77" t="s">
        <v>2471</v>
      </c>
      <c r="I66" s="16">
        <v>104</v>
      </c>
      <c r="J66" s="16">
        <v>35</v>
      </c>
      <c r="K66" s="16">
        <v>34</v>
      </c>
      <c r="L66" s="16">
        <v>1</v>
      </c>
      <c r="M66" s="81">
        <v>30.94</v>
      </c>
      <c r="N66" s="95">
        <v>30.94</v>
      </c>
      <c r="O66" s="64">
        <v>2530</v>
      </c>
      <c r="P66" s="65">
        <f>Table2245789101123456789101112131415161718192021222324[[#This Row],[PEMBULATAN]]*O66</f>
        <v>78278.2</v>
      </c>
    </row>
    <row r="67" spans="1:16" ht="25.5" customHeight="1" x14ac:dyDescent="0.2">
      <c r="A67" s="14"/>
      <c r="B67" s="75"/>
      <c r="C67" s="73" t="s">
        <v>2461</v>
      </c>
      <c r="D67" s="78" t="s">
        <v>86</v>
      </c>
      <c r="E67" s="13">
        <v>44511</v>
      </c>
      <c r="F67" s="76" t="s">
        <v>87</v>
      </c>
      <c r="G67" s="13">
        <v>44513</v>
      </c>
      <c r="H67" s="77" t="s">
        <v>2471</v>
      </c>
      <c r="I67" s="16">
        <v>115</v>
      </c>
      <c r="J67" s="16">
        <v>20</v>
      </c>
      <c r="K67" s="16">
        <v>5</v>
      </c>
      <c r="L67" s="16">
        <v>1</v>
      </c>
      <c r="M67" s="81">
        <v>2.875</v>
      </c>
      <c r="N67" s="95">
        <v>2.875</v>
      </c>
      <c r="O67" s="64">
        <v>2530</v>
      </c>
      <c r="P67" s="65">
        <f>Table2245789101123456789101112131415161718192021222324[[#This Row],[PEMBULATAN]]*O67</f>
        <v>7273.75</v>
      </c>
    </row>
    <row r="68" spans="1:16" ht="25.5" customHeight="1" x14ac:dyDescent="0.2">
      <c r="A68" s="14"/>
      <c r="B68" s="75"/>
      <c r="C68" s="73" t="s">
        <v>2462</v>
      </c>
      <c r="D68" s="78" t="s">
        <v>86</v>
      </c>
      <c r="E68" s="13">
        <v>44511</v>
      </c>
      <c r="F68" s="76" t="s">
        <v>87</v>
      </c>
      <c r="G68" s="13">
        <v>44513</v>
      </c>
      <c r="H68" s="77" t="s">
        <v>2471</v>
      </c>
      <c r="I68" s="16">
        <v>165</v>
      </c>
      <c r="J68" s="16">
        <v>50</v>
      </c>
      <c r="K68" s="16">
        <v>18</v>
      </c>
      <c r="L68" s="16">
        <v>7</v>
      </c>
      <c r="M68" s="81">
        <v>37.125</v>
      </c>
      <c r="N68" s="95">
        <v>37.125</v>
      </c>
      <c r="O68" s="64">
        <v>2530</v>
      </c>
      <c r="P68" s="65">
        <f>Table2245789101123456789101112131415161718192021222324[[#This Row],[PEMBULATAN]]*O68</f>
        <v>93926.25</v>
      </c>
    </row>
    <row r="69" spans="1:16" ht="25.5" customHeight="1" x14ac:dyDescent="0.2">
      <c r="A69" s="14"/>
      <c r="B69" s="124"/>
      <c r="C69" s="73" t="s">
        <v>2463</v>
      </c>
      <c r="D69" s="78" t="s">
        <v>86</v>
      </c>
      <c r="E69" s="13">
        <v>44511</v>
      </c>
      <c r="F69" s="76" t="s">
        <v>87</v>
      </c>
      <c r="G69" s="13">
        <v>44513</v>
      </c>
      <c r="H69" s="77" t="s">
        <v>2471</v>
      </c>
      <c r="I69" s="16">
        <v>107</v>
      </c>
      <c r="J69" s="16">
        <v>53</v>
      </c>
      <c r="K69" s="16">
        <v>20</v>
      </c>
      <c r="L69" s="16">
        <v>24</v>
      </c>
      <c r="M69" s="81">
        <v>28.355</v>
      </c>
      <c r="N69" s="95">
        <v>29</v>
      </c>
      <c r="O69" s="64">
        <v>2530</v>
      </c>
      <c r="P69" s="65">
        <f>Table2245789101123456789101112131415161718192021222324[[#This Row],[PEMBULATAN]]*O69</f>
        <v>73370</v>
      </c>
    </row>
    <row r="70" spans="1:16" ht="25.5" customHeight="1" x14ac:dyDescent="0.2">
      <c r="A70" s="14"/>
      <c r="B70" s="75" t="s">
        <v>2464</v>
      </c>
      <c r="C70" s="73" t="s">
        <v>2465</v>
      </c>
      <c r="D70" s="78" t="s">
        <v>86</v>
      </c>
      <c r="E70" s="13">
        <v>44511</v>
      </c>
      <c r="F70" s="76" t="s">
        <v>87</v>
      </c>
      <c r="G70" s="13">
        <v>44513</v>
      </c>
      <c r="H70" s="77" t="s">
        <v>2471</v>
      </c>
      <c r="I70" s="16">
        <v>35</v>
      </c>
      <c r="J70" s="16">
        <v>27</v>
      </c>
      <c r="K70" s="16">
        <v>10</v>
      </c>
      <c r="L70" s="16">
        <v>2</v>
      </c>
      <c r="M70" s="81">
        <v>2.3624999999999998</v>
      </c>
      <c r="N70" s="95">
        <v>3</v>
      </c>
      <c r="O70" s="64">
        <v>2530</v>
      </c>
      <c r="P70" s="65">
        <f>Table2245789101123456789101112131415161718192021222324[[#This Row],[PEMBULATAN]]*O70</f>
        <v>7590</v>
      </c>
    </row>
    <row r="71" spans="1:16" ht="25.5" customHeight="1" x14ac:dyDescent="0.2">
      <c r="A71" s="14"/>
      <c r="B71" s="75"/>
      <c r="C71" s="73" t="s">
        <v>2466</v>
      </c>
      <c r="D71" s="78" t="s">
        <v>86</v>
      </c>
      <c r="E71" s="13">
        <v>44511</v>
      </c>
      <c r="F71" s="76" t="s">
        <v>87</v>
      </c>
      <c r="G71" s="13">
        <v>44513</v>
      </c>
      <c r="H71" s="77" t="s">
        <v>2471</v>
      </c>
      <c r="I71" s="16">
        <v>27</v>
      </c>
      <c r="J71" s="16">
        <v>40</v>
      </c>
      <c r="K71" s="16">
        <v>11</v>
      </c>
      <c r="L71" s="16">
        <v>4</v>
      </c>
      <c r="M71" s="81">
        <v>2.97</v>
      </c>
      <c r="N71" s="95">
        <v>4</v>
      </c>
      <c r="O71" s="64">
        <v>2530</v>
      </c>
      <c r="P71" s="65">
        <f>Table2245789101123456789101112131415161718192021222324[[#This Row],[PEMBULATAN]]*O71</f>
        <v>10120</v>
      </c>
    </row>
    <row r="72" spans="1:16" ht="25.5" customHeight="1" x14ac:dyDescent="0.2">
      <c r="A72" s="14"/>
      <c r="B72" s="75"/>
      <c r="C72" s="73" t="s">
        <v>2467</v>
      </c>
      <c r="D72" s="78" t="s">
        <v>86</v>
      </c>
      <c r="E72" s="13">
        <v>44511</v>
      </c>
      <c r="F72" s="76" t="s">
        <v>87</v>
      </c>
      <c r="G72" s="13">
        <v>44513</v>
      </c>
      <c r="H72" s="77" t="s">
        <v>2471</v>
      </c>
      <c r="I72" s="16">
        <v>75</v>
      </c>
      <c r="J72" s="16">
        <v>54</v>
      </c>
      <c r="K72" s="16">
        <v>27</v>
      </c>
      <c r="L72" s="16">
        <v>8</v>
      </c>
      <c r="M72" s="81">
        <v>27.337499999999999</v>
      </c>
      <c r="N72" s="95">
        <v>28</v>
      </c>
      <c r="O72" s="64">
        <v>2530</v>
      </c>
      <c r="P72" s="65">
        <f>Table2245789101123456789101112131415161718192021222324[[#This Row],[PEMBULATAN]]*O72</f>
        <v>70840</v>
      </c>
    </row>
    <row r="73" spans="1:16" ht="25.5" customHeight="1" x14ac:dyDescent="0.2">
      <c r="A73" s="14"/>
      <c r="B73" s="124"/>
      <c r="C73" s="73" t="s">
        <v>2468</v>
      </c>
      <c r="D73" s="78" t="s">
        <v>86</v>
      </c>
      <c r="E73" s="13">
        <v>44511</v>
      </c>
      <c r="F73" s="76" t="s">
        <v>87</v>
      </c>
      <c r="G73" s="13">
        <v>44513</v>
      </c>
      <c r="H73" s="77" t="s">
        <v>2471</v>
      </c>
      <c r="I73" s="16">
        <v>114</v>
      </c>
      <c r="J73" s="16">
        <v>20</v>
      </c>
      <c r="K73" s="16">
        <v>73</v>
      </c>
      <c r="L73" s="16">
        <v>28</v>
      </c>
      <c r="M73" s="81">
        <v>41.61</v>
      </c>
      <c r="N73" s="95">
        <v>41.61</v>
      </c>
      <c r="O73" s="64">
        <v>2530</v>
      </c>
      <c r="P73" s="65">
        <f>Table2245789101123456789101112131415161718192021222324[[#This Row],[PEMBULATAN]]*O73</f>
        <v>105273.3</v>
      </c>
    </row>
    <row r="74" spans="1:16" ht="25.5" customHeight="1" x14ac:dyDescent="0.2">
      <c r="A74" s="14"/>
      <c r="B74" s="75" t="s">
        <v>2469</v>
      </c>
      <c r="C74" s="73" t="s">
        <v>2470</v>
      </c>
      <c r="D74" s="78" t="s">
        <v>86</v>
      </c>
      <c r="E74" s="13">
        <v>44511</v>
      </c>
      <c r="F74" s="76" t="s">
        <v>87</v>
      </c>
      <c r="G74" s="13">
        <v>44513</v>
      </c>
      <c r="H74" s="77" t="s">
        <v>2471</v>
      </c>
      <c r="I74" s="16">
        <v>33</v>
      </c>
      <c r="J74" s="16">
        <v>30</v>
      </c>
      <c r="K74" s="16">
        <v>18</v>
      </c>
      <c r="L74" s="16">
        <v>2</v>
      </c>
      <c r="M74" s="81">
        <v>4.4550000000000001</v>
      </c>
      <c r="N74" s="72">
        <v>5</v>
      </c>
      <c r="O74" s="64">
        <v>2530</v>
      </c>
      <c r="P74" s="65">
        <f>Table2245789101123456789101112131415161718192021222324[[#This Row],[PEMBULATAN]]*O74</f>
        <v>12650</v>
      </c>
    </row>
    <row r="75" spans="1:16" ht="22.5" customHeight="1" x14ac:dyDescent="0.2">
      <c r="A75" s="143" t="s">
        <v>30</v>
      </c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5"/>
      <c r="M75" s="79">
        <f>SUBTOTAL(109,Table2245789101123456789101112131415161718192021222324[KG VOLUME])</f>
        <v>1839.3690000000001</v>
      </c>
      <c r="N75" s="68">
        <f>SUM(N3:N74)</f>
        <v>1867.9710000000002</v>
      </c>
      <c r="O75" s="146">
        <f>SUM(P3:P74)</f>
        <v>4725966.6300000008</v>
      </c>
      <c r="P75" s="147"/>
    </row>
    <row r="76" spans="1:16" ht="18" customHeight="1" x14ac:dyDescent="0.2">
      <c r="A76" s="85"/>
      <c r="B76" s="56" t="s">
        <v>42</v>
      </c>
      <c r="C76" s="55"/>
      <c r="D76" s="57" t="s">
        <v>43</v>
      </c>
      <c r="E76" s="85"/>
      <c r="F76" s="85"/>
      <c r="G76" s="85"/>
      <c r="H76" s="85"/>
      <c r="I76" s="85"/>
      <c r="J76" s="85"/>
      <c r="K76" s="85"/>
      <c r="L76" s="85"/>
      <c r="M76" s="86"/>
      <c r="N76" s="87" t="s">
        <v>51</v>
      </c>
      <c r="O76" s="88"/>
      <c r="P76" s="88">
        <f>O75*10%</f>
        <v>472596.66300000012</v>
      </c>
    </row>
    <row r="77" spans="1:16" ht="18" customHeight="1" thickBot="1" x14ac:dyDescent="0.25">
      <c r="A77" s="85"/>
      <c r="B77" s="56"/>
      <c r="C77" s="55"/>
      <c r="D77" s="57"/>
      <c r="E77" s="85"/>
      <c r="F77" s="85"/>
      <c r="G77" s="85"/>
      <c r="H77" s="85"/>
      <c r="I77" s="85"/>
      <c r="J77" s="85"/>
      <c r="K77" s="85"/>
      <c r="L77" s="85"/>
      <c r="M77" s="86"/>
      <c r="N77" s="89" t="s">
        <v>52</v>
      </c>
      <c r="O77" s="90"/>
      <c r="P77" s="90">
        <f>O75-P76</f>
        <v>4253369.9670000011</v>
      </c>
    </row>
    <row r="78" spans="1:16" ht="18" customHeight="1" x14ac:dyDescent="0.2">
      <c r="A78" s="11"/>
      <c r="H78" s="63"/>
      <c r="N78" s="62" t="s">
        <v>31</v>
      </c>
      <c r="P78" s="69">
        <f>P77*1%</f>
        <v>42533.699670000009</v>
      </c>
    </row>
    <row r="79" spans="1:16" ht="18" customHeight="1" thickBot="1" x14ac:dyDescent="0.25">
      <c r="A79" s="11"/>
      <c r="H79" s="63"/>
      <c r="N79" s="62" t="s">
        <v>53</v>
      </c>
      <c r="P79" s="71">
        <f>P77*2%</f>
        <v>85067.399340000018</v>
      </c>
    </row>
    <row r="80" spans="1:16" ht="18" customHeight="1" x14ac:dyDescent="0.2">
      <c r="A80" s="11"/>
      <c r="H80" s="63"/>
      <c r="N80" s="66" t="s">
        <v>32</v>
      </c>
      <c r="O80" s="67"/>
      <c r="P80" s="70">
        <f>P77+P78-P79</f>
        <v>4210836.2673300011</v>
      </c>
    </row>
    <row r="82" spans="1:16" x14ac:dyDescent="0.2">
      <c r="A82" s="11"/>
      <c r="H82" s="63"/>
      <c r="P82" s="71"/>
    </row>
    <row r="83" spans="1:16" x14ac:dyDescent="0.2">
      <c r="A83" s="11"/>
      <c r="H83" s="63"/>
      <c r="O83" s="58"/>
      <c r="P83" s="71"/>
    </row>
    <row r="84" spans="1:16" s="3" customFormat="1" x14ac:dyDescent="0.25">
      <c r="A84" s="11"/>
      <c r="B84" s="2"/>
      <c r="C84" s="2"/>
      <c r="E84" s="12"/>
      <c r="H84" s="63"/>
      <c r="N84" s="15"/>
      <c r="O84" s="15"/>
      <c r="P84" s="15"/>
    </row>
    <row r="85" spans="1:16" s="3" customFormat="1" x14ac:dyDescent="0.25">
      <c r="A85" s="11"/>
      <c r="B85" s="2"/>
      <c r="C85" s="2"/>
      <c r="E85" s="12"/>
      <c r="H85" s="63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3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3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3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3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3"/>
      <c r="N90" s="15"/>
      <c r="O90" s="15"/>
      <c r="P90" s="15"/>
    </row>
    <row r="91" spans="1:16" s="3" customFormat="1" x14ac:dyDescent="0.25">
      <c r="A91" s="11"/>
      <c r="B91" s="2"/>
      <c r="C91" s="2"/>
      <c r="E91" s="12"/>
      <c r="H91" s="63"/>
      <c r="N91" s="15"/>
      <c r="O91" s="15"/>
      <c r="P91" s="15"/>
    </row>
    <row r="92" spans="1:16" s="3" customFormat="1" x14ac:dyDescent="0.25">
      <c r="A92" s="11"/>
      <c r="B92" s="2"/>
      <c r="C92" s="2"/>
      <c r="E92" s="12"/>
      <c r="H92" s="63"/>
      <c r="N92" s="15"/>
      <c r="O92" s="15"/>
      <c r="P92" s="15"/>
    </row>
    <row r="93" spans="1:16" s="3" customFormat="1" x14ac:dyDescent="0.25">
      <c r="A93" s="11"/>
      <c r="B93" s="2"/>
      <c r="C93" s="2"/>
      <c r="E93" s="12"/>
      <c r="H93" s="63"/>
      <c r="N93" s="15"/>
      <c r="O93" s="15"/>
      <c r="P93" s="15"/>
    </row>
    <row r="94" spans="1:16" s="3" customFormat="1" x14ac:dyDescent="0.25">
      <c r="A94" s="11"/>
      <c r="B94" s="2"/>
      <c r="C94" s="2"/>
      <c r="E94" s="12"/>
      <c r="H94" s="63"/>
      <c r="N94" s="15"/>
      <c r="O94" s="15"/>
      <c r="P94" s="15"/>
    </row>
    <row r="95" spans="1:16" s="3" customFormat="1" x14ac:dyDescent="0.25">
      <c r="A95" s="11"/>
      <c r="B95" s="2"/>
      <c r="C95" s="2"/>
      <c r="E95" s="12"/>
      <c r="H95" s="63"/>
      <c r="N95" s="15"/>
      <c r="O95" s="15"/>
      <c r="P95" s="15"/>
    </row>
  </sheetData>
  <mergeCells count="2">
    <mergeCell ref="A75:L75"/>
    <mergeCell ref="O75:P75"/>
  </mergeCells>
  <conditionalFormatting sqref="B3:B74">
    <cfRule type="duplicateValues" dxfId="196" priority="4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9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177" sqref="A3:XFD177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10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5.5" customHeight="1" x14ac:dyDescent="0.2">
      <c r="A3" s="82">
        <v>403855</v>
      </c>
      <c r="B3" s="74" t="s">
        <v>2472</v>
      </c>
      <c r="C3" s="9" t="s">
        <v>2473</v>
      </c>
      <c r="D3" s="76" t="s">
        <v>86</v>
      </c>
      <c r="E3" s="13">
        <v>44511</v>
      </c>
      <c r="F3" s="76" t="s">
        <v>87</v>
      </c>
      <c r="G3" s="13">
        <v>44513</v>
      </c>
      <c r="H3" s="10" t="s">
        <v>2471</v>
      </c>
      <c r="I3" s="1">
        <v>75</v>
      </c>
      <c r="J3" s="1">
        <v>55</v>
      </c>
      <c r="K3" s="1">
        <v>5</v>
      </c>
      <c r="L3" s="1">
        <v>2</v>
      </c>
      <c r="M3" s="80">
        <v>5.15625</v>
      </c>
      <c r="N3" s="95">
        <v>5.15625</v>
      </c>
      <c r="O3" s="64">
        <v>2530</v>
      </c>
      <c r="P3" s="65">
        <f>Table224578910112345678910111213141516171819202122232425[[#This Row],[PEMBULATAN]]*O3</f>
        <v>13045.3125</v>
      </c>
    </row>
    <row r="4" spans="1:16" ht="25.5" customHeight="1" x14ac:dyDescent="0.2">
      <c r="A4" s="14"/>
      <c r="B4" s="75"/>
      <c r="C4" s="73" t="s">
        <v>2474</v>
      </c>
      <c r="D4" s="78" t="s">
        <v>86</v>
      </c>
      <c r="E4" s="13">
        <v>44511</v>
      </c>
      <c r="F4" s="76" t="s">
        <v>87</v>
      </c>
      <c r="G4" s="13">
        <v>44513</v>
      </c>
      <c r="H4" s="77" t="s">
        <v>2471</v>
      </c>
      <c r="I4" s="16">
        <v>48</v>
      </c>
      <c r="J4" s="16">
        <v>48</v>
      </c>
      <c r="K4" s="16">
        <v>12</v>
      </c>
      <c r="L4" s="16">
        <v>3</v>
      </c>
      <c r="M4" s="81">
        <v>6.9119999999999999</v>
      </c>
      <c r="N4" s="95">
        <v>6.9119999999999999</v>
      </c>
      <c r="O4" s="64">
        <v>2530</v>
      </c>
      <c r="P4" s="65">
        <f>Table224578910112345678910111213141516171819202122232425[[#This Row],[PEMBULATAN]]*O4</f>
        <v>17487.36</v>
      </c>
    </row>
    <row r="5" spans="1:16" ht="25.5" customHeight="1" x14ac:dyDescent="0.2">
      <c r="A5" s="14"/>
      <c r="B5" s="75"/>
      <c r="C5" s="73" t="s">
        <v>2475</v>
      </c>
      <c r="D5" s="78" t="s">
        <v>86</v>
      </c>
      <c r="E5" s="13">
        <v>44511</v>
      </c>
      <c r="F5" s="76" t="s">
        <v>87</v>
      </c>
      <c r="G5" s="13">
        <v>44513</v>
      </c>
      <c r="H5" s="77" t="s">
        <v>2471</v>
      </c>
      <c r="I5" s="16">
        <v>48</v>
      </c>
      <c r="J5" s="16">
        <v>50</v>
      </c>
      <c r="K5" s="16">
        <v>15</v>
      </c>
      <c r="L5" s="16">
        <v>4</v>
      </c>
      <c r="M5" s="81">
        <v>9</v>
      </c>
      <c r="N5" s="95">
        <v>9</v>
      </c>
      <c r="O5" s="64">
        <v>2530</v>
      </c>
      <c r="P5" s="65">
        <f>Table224578910112345678910111213141516171819202122232425[[#This Row],[PEMBULATAN]]*O5</f>
        <v>22770</v>
      </c>
    </row>
    <row r="6" spans="1:16" ht="25.5" customHeight="1" x14ac:dyDescent="0.2">
      <c r="A6" s="14"/>
      <c r="B6" s="75"/>
      <c r="C6" s="73" t="s">
        <v>2476</v>
      </c>
      <c r="D6" s="78" t="s">
        <v>86</v>
      </c>
      <c r="E6" s="13">
        <v>44511</v>
      </c>
      <c r="F6" s="76" t="s">
        <v>87</v>
      </c>
      <c r="G6" s="13">
        <v>44513</v>
      </c>
      <c r="H6" s="77" t="s">
        <v>2471</v>
      </c>
      <c r="I6" s="16">
        <v>128</v>
      </c>
      <c r="J6" s="16">
        <v>31</v>
      </c>
      <c r="K6" s="16">
        <v>6</v>
      </c>
      <c r="L6" s="16">
        <v>1</v>
      </c>
      <c r="M6" s="81">
        <v>5.952</v>
      </c>
      <c r="N6" s="95">
        <v>5.952</v>
      </c>
      <c r="O6" s="64">
        <v>2530</v>
      </c>
      <c r="P6" s="65">
        <f>Table224578910112345678910111213141516171819202122232425[[#This Row],[PEMBULATAN]]*O6</f>
        <v>15058.56</v>
      </c>
    </row>
    <row r="7" spans="1:16" ht="25.5" customHeight="1" x14ac:dyDescent="0.2">
      <c r="A7" s="14"/>
      <c r="B7" s="75"/>
      <c r="C7" s="73" t="s">
        <v>2477</v>
      </c>
      <c r="D7" s="78" t="s">
        <v>86</v>
      </c>
      <c r="E7" s="13">
        <v>44511</v>
      </c>
      <c r="F7" s="76" t="s">
        <v>87</v>
      </c>
      <c r="G7" s="13">
        <v>44513</v>
      </c>
      <c r="H7" s="77" t="s">
        <v>2471</v>
      </c>
      <c r="I7" s="16">
        <v>33</v>
      </c>
      <c r="J7" s="16">
        <v>33</v>
      </c>
      <c r="K7" s="16">
        <v>37</v>
      </c>
      <c r="L7" s="16">
        <v>11</v>
      </c>
      <c r="M7" s="81">
        <v>10.07325</v>
      </c>
      <c r="N7" s="95">
        <v>11</v>
      </c>
      <c r="O7" s="64">
        <v>2530</v>
      </c>
      <c r="P7" s="65">
        <f>Table224578910112345678910111213141516171819202122232425[[#This Row],[PEMBULATAN]]*O7</f>
        <v>27830</v>
      </c>
    </row>
    <row r="8" spans="1:16" ht="25.5" customHeight="1" x14ac:dyDescent="0.2">
      <c r="A8" s="14"/>
      <c r="B8" s="75"/>
      <c r="C8" s="73" t="s">
        <v>2478</v>
      </c>
      <c r="D8" s="78" t="s">
        <v>86</v>
      </c>
      <c r="E8" s="13">
        <v>44511</v>
      </c>
      <c r="F8" s="76" t="s">
        <v>87</v>
      </c>
      <c r="G8" s="13">
        <v>44513</v>
      </c>
      <c r="H8" s="77" t="s">
        <v>2471</v>
      </c>
      <c r="I8" s="16">
        <v>58</v>
      </c>
      <c r="J8" s="16">
        <v>37</v>
      </c>
      <c r="K8" s="16">
        <v>35</v>
      </c>
      <c r="L8" s="16">
        <v>7</v>
      </c>
      <c r="M8" s="81">
        <v>18.7775</v>
      </c>
      <c r="N8" s="95">
        <v>18.7775</v>
      </c>
      <c r="O8" s="64">
        <v>2530</v>
      </c>
      <c r="P8" s="65">
        <f>Table224578910112345678910111213141516171819202122232425[[#This Row],[PEMBULATAN]]*O8</f>
        <v>47507.074999999997</v>
      </c>
    </row>
    <row r="9" spans="1:16" ht="25.5" customHeight="1" x14ac:dyDescent="0.2">
      <c r="A9" s="14"/>
      <c r="B9" s="75"/>
      <c r="C9" s="73" t="s">
        <v>2479</v>
      </c>
      <c r="D9" s="78" t="s">
        <v>86</v>
      </c>
      <c r="E9" s="13">
        <v>44511</v>
      </c>
      <c r="F9" s="76" t="s">
        <v>87</v>
      </c>
      <c r="G9" s="13">
        <v>44513</v>
      </c>
      <c r="H9" s="77" t="s">
        <v>2471</v>
      </c>
      <c r="I9" s="16">
        <v>57</v>
      </c>
      <c r="J9" s="16">
        <v>38</v>
      </c>
      <c r="K9" s="16">
        <v>48</v>
      </c>
      <c r="L9" s="16">
        <v>12</v>
      </c>
      <c r="M9" s="81">
        <v>25.992000000000001</v>
      </c>
      <c r="N9" s="95">
        <v>25.992000000000001</v>
      </c>
      <c r="O9" s="64">
        <v>2530</v>
      </c>
      <c r="P9" s="65">
        <f>Table224578910112345678910111213141516171819202122232425[[#This Row],[PEMBULATAN]]*O9</f>
        <v>65759.760000000009</v>
      </c>
    </row>
    <row r="10" spans="1:16" ht="25.5" customHeight="1" x14ac:dyDescent="0.2">
      <c r="A10" s="14"/>
      <c r="B10" s="75"/>
      <c r="C10" s="73" t="s">
        <v>2480</v>
      </c>
      <c r="D10" s="78" t="s">
        <v>86</v>
      </c>
      <c r="E10" s="13">
        <v>44511</v>
      </c>
      <c r="F10" s="76" t="s">
        <v>87</v>
      </c>
      <c r="G10" s="13">
        <v>44513</v>
      </c>
      <c r="H10" s="77" t="s">
        <v>2471</v>
      </c>
      <c r="I10" s="16">
        <v>58</v>
      </c>
      <c r="J10" s="16">
        <v>34</v>
      </c>
      <c r="K10" s="16">
        <v>32</v>
      </c>
      <c r="L10" s="16">
        <v>5</v>
      </c>
      <c r="M10" s="81">
        <v>15.776</v>
      </c>
      <c r="N10" s="95">
        <v>15.776</v>
      </c>
      <c r="O10" s="64">
        <v>2530</v>
      </c>
      <c r="P10" s="65">
        <f>Table224578910112345678910111213141516171819202122232425[[#This Row],[PEMBULATAN]]*O10</f>
        <v>39913.279999999999</v>
      </c>
    </row>
    <row r="11" spans="1:16" ht="25.5" customHeight="1" x14ac:dyDescent="0.2">
      <c r="A11" s="14"/>
      <c r="B11" s="75"/>
      <c r="C11" s="73" t="s">
        <v>2481</v>
      </c>
      <c r="D11" s="78" t="s">
        <v>86</v>
      </c>
      <c r="E11" s="13">
        <v>44511</v>
      </c>
      <c r="F11" s="76" t="s">
        <v>87</v>
      </c>
      <c r="G11" s="13">
        <v>44513</v>
      </c>
      <c r="H11" s="77" t="s">
        <v>2471</v>
      </c>
      <c r="I11" s="16">
        <v>54</v>
      </c>
      <c r="J11" s="16">
        <v>38</v>
      </c>
      <c r="K11" s="16">
        <v>27</v>
      </c>
      <c r="L11" s="16">
        <v>5</v>
      </c>
      <c r="M11" s="81">
        <v>13.851000000000001</v>
      </c>
      <c r="N11" s="95">
        <v>13.851000000000001</v>
      </c>
      <c r="O11" s="64">
        <v>2530</v>
      </c>
      <c r="P11" s="65">
        <f>Table224578910112345678910111213141516171819202122232425[[#This Row],[PEMBULATAN]]*O11</f>
        <v>35043.03</v>
      </c>
    </row>
    <row r="12" spans="1:16" ht="25.5" customHeight="1" x14ac:dyDescent="0.2">
      <c r="A12" s="14"/>
      <c r="B12" s="75"/>
      <c r="C12" s="73" t="s">
        <v>2482</v>
      </c>
      <c r="D12" s="78" t="s">
        <v>86</v>
      </c>
      <c r="E12" s="13">
        <v>44511</v>
      </c>
      <c r="F12" s="76" t="s">
        <v>87</v>
      </c>
      <c r="G12" s="13">
        <v>44513</v>
      </c>
      <c r="H12" s="77" t="s">
        <v>2471</v>
      </c>
      <c r="I12" s="16">
        <v>63</v>
      </c>
      <c r="J12" s="16">
        <v>45</v>
      </c>
      <c r="K12" s="16">
        <v>18</v>
      </c>
      <c r="L12" s="16">
        <v>6</v>
      </c>
      <c r="M12" s="81">
        <v>12.7575</v>
      </c>
      <c r="N12" s="95">
        <v>12.7575</v>
      </c>
      <c r="O12" s="64">
        <v>2530</v>
      </c>
      <c r="P12" s="65">
        <f>Table224578910112345678910111213141516171819202122232425[[#This Row],[PEMBULATAN]]*O12</f>
        <v>32276.475000000002</v>
      </c>
    </row>
    <row r="13" spans="1:16" ht="25.5" customHeight="1" x14ac:dyDescent="0.2">
      <c r="A13" s="14"/>
      <c r="B13" s="75"/>
      <c r="C13" s="73" t="s">
        <v>2483</v>
      </c>
      <c r="D13" s="78" t="s">
        <v>86</v>
      </c>
      <c r="E13" s="13">
        <v>44511</v>
      </c>
      <c r="F13" s="76" t="s">
        <v>87</v>
      </c>
      <c r="G13" s="13">
        <v>44513</v>
      </c>
      <c r="H13" s="77" t="s">
        <v>2471</v>
      </c>
      <c r="I13" s="16">
        <v>90</v>
      </c>
      <c r="J13" s="16">
        <v>42</v>
      </c>
      <c r="K13" s="16">
        <v>12</v>
      </c>
      <c r="L13" s="16">
        <v>2</v>
      </c>
      <c r="M13" s="81">
        <v>11.34</v>
      </c>
      <c r="N13" s="95">
        <v>12</v>
      </c>
      <c r="O13" s="64">
        <v>2530</v>
      </c>
      <c r="P13" s="65">
        <f>Table224578910112345678910111213141516171819202122232425[[#This Row],[PEMBULATAN]]*O13</f>
        <v>30360</v>
      </c>
    </row>
    <row r="14" spans="1:16" ht="25.5" customHeight="1" x14ac:dyDescent="0.2">
      <c r="A14" s="14"/>
      <c r="B14" s="75"/>
      <c r="C14" s="73" t="s">
        <v>2484</v>
      </c>
      <c r="D14" s="78" t="s">
        <v>86</v>
      </c>
      <c r="E14" s="13">
        <v>44511</v>
      </c>
      <c r="F14" s="76" t="s">
        <v>87</v>
      </c>
      <c r="G14" s="13">
        <v>44513</v>
      </c>
      <c r="H14" s="77" t="s">
        <v>2471</v>
      </c>
      <c r="I14" s="16">
        <v>138</v>
      </c>
      <c r="J14" s="16">
        <v>13</v>
      </c>
      <c r="K14" s="16">
        <v>22</v>
      </c>
      <c r="L14" s="16">
        <v>5</v>
      </c>
      <c r="M14" s="81">
        <v>9.8670000000000009</v>
      </c>
      <c r="N14" s="95">
        <v>9.8670000000000009</v>
      </c>
      <c r="O14" s="64">
        <v>2530</v>
      </c>
      <c r="P14" s="65">
        <f>Table224578910112345678910111213141516171819202122232425[[#This Row],[PEMBULATAN]]*O14</f>
        <v>24963.510000000002</v>
      </c>
    </row>
    <row r="15" spans="1:16" ht="25.5" customHeight="1" x14ac:dyDescent="0.2">
      <c r="A15" s="14"/>
      <c r="B15" s="75"/>
      <c r="C15" s="73" t="s">
        <v>2485</v>
      </c>
      <c r="D15" s="78" t="s">
        <v>86</v>
      </c>
      <c r="E15" s="13">
        <v>44511</v>
      </c>
      <c r="F15" s="76" t="s">
        <v>87</v>
      </c>
      <c r="G15" s="13">
        <v>44513</v>
      </c>
      <c r="H15" s="77" t="s">
        <v>2471</v>
      </c>
      <c r="I15" s="16">
        <v>85</v>
      </c>
      <c r="J15" s="16">
        <v>48</v>
      </c>
      <c r="K15" s="16">
        <v>12</v>
      </c>
      <c r="L15" s="16">
        <v>2</v>
      </c>
      <c r="M15" s="81">
        <v>12.24</v>
      </c>
      <c r="N15" s="95">
        <v>12.24</v>
      </c>
      <c r="O15" s="64">
        <v>2530</v>
      </c>
      <c r="P15" s="65">
        <f>Table224578910112345678910111213141516171819202122232425[[#This Row],[PEMBULATAN]]*O15</f>
        <v>30967.200000000001</v>
      </c>
    </row>
    <row r="16" spans="1:16" ht="25.5" customHeight="1" x14ac:dyDescent="0.2">
      <c r="A16" s="14"/>
      <c r="B16" s="75"/>
      <c r="C16" s="73" t="s">
        <v>2486</v>
      </c>
      <c r="D16" s="78" t="s">
        <v>86</v>
      </c>
      <c r="E16" s="13">
        <v>44511</v>
      </c>
      <c r="F16" s="76" t="s">
        <v>87</v>
      </c>
      <c r="G16" s="13">
        <v>44513</v>
      </c>
      <c r="H16" s="77" t="s">
        <v>2471</v>
      </c>
      <c r="I16" s="16">
        <v>70</v>
      </c>
      <c r="J16" s="16">
        <v>50</v>
      </c>
      <c r="K16" s="16">
        <v>38</v>
      </c>
      <c r="L16" s="16">
        <v>5</v>
      </c>
      <c r="M16" s="81">
        <v>33.25</v>
      </c>
      <c r="N16" s="95">
        <v>33.25</v>
      </c>
      <c r="O16" s="64">
        <v>2530</v>
      </c>
      <c r="P16" s="65">
        <f>Table224578910112345678910111213141516171819202122232425[[#This Row],[PEMBULATAN]]*O16</f>
        <v>84122.5</v>
      </c>
    </row>
    <row r="17" spans="1:16" ht="25.5" customHeight="1" x14ac:dyDescent="0.2">
      <c r="A17" s="14"/>
      <c r="B17" s="75"/>
      <c r="C17" s="73" t="s">
        <v>2487</v>
      </c>
      <c r="D17" s="78" t="s">
        <v>86</v>
      </c>
      <c r="E17" s="13">
        <v>44511</v>
      </c>
      <c r="F17" s="76" t="s">
        <v>87</v>
      </c>
      <c r="G17" s="13">
        <v>44513</v>
      </c>
      <c r="H17" s="77" t="s">
        <v>2471</v>
      </c>
      <c r="I17" s="16">
        <v>73</v>
      </c>
      <c r="J17" s="16">
        <v>40</v>
      </c>
      <c r="K17" s="16">
        <v>22</v>
      </c>
      <c r="L17" s="16">
        <v>6</v>
      </c>
      <c r="M17" s="81">
        <v>16.059999999999999</v>
      </c>
      <c r="N17" s="95">
        <v>16.059999999999999</v>
      </c>
      <c r="O17" s="64">
        <v>2530</v>
      </c>
      <c r="P17" s="65">
        <f>Table224578910112345678910111213141516171819202122232425[[#This Row],[PEMBULATAN]]*O17</f>
        <v>40631.799999999996</v>
      </c>
    </row>
    <row r="18" spans="1:16" ht="25.5" customHeight="1" x14ac:dyDescent="0.2">
      <c r="A18" s="14"/>
      <c r="B18" s="75"/>
      <c r="C18" s="73" t="s">
        <v>2488</v>
      </c>
      <c r="D18" s="78" t="s">
        <v>86</v>
      </c>
      <c r="E18" s="13">
        <v>44511</v>
      </c>
      <c r="F18" s="76" t="s">
        <v>87</v>
      </c>
      <c r="G18" s="13">
        <v>44513</v>
      </c>
      <c r="H18" s="77" t="s">
        <v>2471</v>
      </c>
      <c r="I18" s="16">
        <v>72</v>
      </c>
      <c r="J18" s="16">
        <v>48</v>
      </c>
      <c r="K18" s="16">
        <v>34</v>
      </c>
      <c r="L18" s="16">
        <v>7</v>
      </c>
      <c r="M18" s="81">
        <v>29.376000000000001</v>
      </c>
      <c r="N18" s="95">
        <v>30</v>
      </c>
      <c r="O18" s="64">
        <v>2530</v>
      </c>
      <c r="P18" s="65">
        <f>Table224578910112345678910111213141516171819202122232425[[#This Row],[PEMBULATAN]]*O18</f>
        <v>75900</v>
      </c>
    </row>
    <row r="19" spans="1:16" ht="25.5" customHeight="1" x14ac:dyDescent="0.2">
      <c r="A19" s="14"/>
      <c r="B19" s="75"/>
      <c r="C19" s="73" t="s">
        <v>2489</v>
      </c>
      <c r="D19" s="78" t="s">
        <v>86</v>
      </c>
      <c r="E19" s="13">
        <v>44511</v>
      </c>
      <c r="F19" s="76" t="s">
        <v>87</v>
      </c>
      <c r="G19" s="13">
        <v>44513</v>
      </c>
      <c r="H19" s="77" t="s">
        <v>2471</v>
      </c>
      <c r="I19" s="16">
        <v>83</v>
      </c>
      <c r="J19" s="16">
        <v>26</v>
      </c>
      <c r="K19" s="16">
        <v>15</v>
      </c>
      <c r="L19" s="16">
        <v>7</v>
      </c>
      <c r="M19" s="81">
        <v>8.0924999999999994</v>
      </c>
      <c r="N19" s="95">
        <v>8.0924999999999994</v>
      </c>
      <c r="O19" s="64">
        <v>2530</v>
      </c>
      <c r="P19" s="65">
        <f>Table224578910112345678910111213141516171819202122232425[[#This Row],[PEMBULATAN]]*O19</f>
        <v>20474.024999999998</v>
      </c>
    </row>
    <row r="20" spans="1:16" ht="25.5" customHeight="1" x14ac:dyDescent="0.2">
      <c r="A20" s="14"/>
      <c r="B20" s="75"/>
      <c r="C20" s="73" t="s">
        <v>2490</v>
      </c>
      <c r="D20" s="78" t="s">
        <v>86</v>
      </c>
      <c r="E20" s="13">
        <v>44511</v>
      </c>
      <c r="F20" s="76" t="s">
        <v>87</v>
      </c>
      <c r="G20" s="13">
        <v>44513</v>
      </c>
      <c r="H20" s="77" t="s">
        <v>2471</v>
      </c>
      <c r="I20" s="16">
        <v>68</v>
      </c>
      <c r="J20" s="16">
        <v>46</v>
      </c>
      <c r="K20" s="16">
        <v>28</v>
      </c>
      <c r="L20" s="16">
        <v>10</v>
      </c>
      <c r="M20" s="81">
        <v>21.896000000000001</v>
      </c>
      <c r="N20" s="95">
        <v>21.896000000000001</v>
      </c>
      <c r="O20" s="64">
        <v>2530</v>
      </c>
      <c r="P20" s="65">
        <f>Table224578910112345678910111213141516171819202122232425[[#This Row],[PEMBULATAN]]*O20</f>
        <v>55396.880000000005</v>
      </c>
    </row>
    <row r="21" spans="1:16" ht="25.5" customHeight="1" x14ac:dyDescent="0.2">
      <c r="A21" s="14"/>
      <c r="B21" s="75"/>
      <c r="C21" s="73" t="s">
        <v>2491</v>
      </c>
      <c r="D21" s="78" t="s">
        <v>86</v>
      </c>
      <c r="E21" s="13">
        <v>44511</v>
      </c>
      <c r="F21" s="76" t="s">
        <v>87</v>
      </c>
      <c r="G21" s="13">
        <v>44513</v>
      </c>
      <c r="H21" s="77" t="s">
        <v>2471</v>
      </c>
      <c r="I21" s="16">
        <v>87</v>
      </c>
      <c r="J21" s="16">
        <v>13</v>
      </c>
      <c r="K21" s="16">
        <v>46</v>
      </c>
      <c r="L21" s="16">
        <v>10</v>
      </c>
      <c r="M21" s="81">
        <v>13.006500000000001</v>
      </c>
      <c r="N21" s="95">
        <v>13.006500000000001</v>
      </c>
      <c r="O21" s="64">
        <v>2530</v>
      </c>
      <c r="P21" s="65">
        <f>Table224578910112345678910111213141516171819202122232425[[#This Row],[PEMBULATAN]]*O21</f>
        <v>32906.445</v>
      </c>
    </row>
    <row r="22" spans="1:16" ht="25.5" customHeight="1" x14ac:dyDescent="0.2">
      <c r="A22" s="14"/>
      <c r="B22" s="75"/>
      <c r="C22" s="73" t="s">
        <v>2492</v>
      </c>
      <c r="D22" s="78" t="s">
        <v>86</v>
      </c>
      <c r="E22" s="13">
        <v>44511</v>
      </c>
      <c r="F22" s="76" t="s">
        <v>87</v>
      </c>
      <c r="G22" s="13">
        <v>44513</v>
      </c>
      <c r="H22" s="77" t="s">
        <v>2471</v>
      </c>
      <c r="I22" s="16">
        <v>47</v>
      </c>
      <c r="J22" s="16">
        <v>38</v>
      </c>
      <c r="K22" s="16">
        <v>28</v>
      </c>
      <c r="L22" s="16">
        <v>4</v>
      </c>
      <c r="M22" s="81">
        <v>12.502000000000001</v>
      </c>
      <c r="N22" s="95">
        <v>12.502000000000001</v>
      </c>
      <c r="O22" s="64">
        <v>2530</v>
      </c>
      <c r="P22" s="65">
        <f>Table224578910112345678910111213141516171819202122232425[[#This Row],[PEMBULATAN]]*O22</f>
        <v>31630.06</v>
      </c>
    </row>
    <row r="23" spans="1:16" ht="25.5" customHeight="1" x14ac:dyDescent="0.2">
      <c r="A23" s="14"/>
      <c r="B23" s="75"/>
      <c r="C23" s="73" t="s">
        <v>2493</v>
      </c>
      <c r="D23" s="78" t="s">
        <v>86</v>
      </c>
      <c r="E23" s="13">
        <v>44511</v>
      </c>
      <c r="F23" s="76" t="s">
        <v>87</v>
      </c>
      <c r="G23" s="13">
        <v>44513</v>
      </c>
      <c r="H23" s="77" t="s">
        <v>2471</v>
      </c>
      <c r="I23" s="16">
        <v>78</v>
      </c>
      <c r="J23" s="16">
        <v>52</v>
      </c>
      <c r="K23" s="16">
        <v>26</v>
      </c>
      <c r="L23" s="16">
        <v>9</v>
      </c>
      <c r="M23" s="81">
        <v>26.364000000000001</v>
      </c>
      <c r="N23" s="95">
        <v>27</v>
      </c>
      <c r="O23" s="64">
        <v>2530</v>
      </c>
      <c r="P23" s="65">
        <f>Table224578910112345678910111213141516171819202122232425[[#This Row],[PEMBULATAN]]*O23</f>
        <v>68310</v>
      </c>
    </row>
    <row r="24" spans="1:16" ht="25.5" customHeight="1" x14ac:dyDescent="0.2">
      <c r="A24" s="14"/>
      <c r="B24" s="75"/>
      <c r="C24" s="73" t="s">
        <v>2494</v>
      </c>
      <c r="D24" s="78" t="s">
        <v>86</v>
      </c>
      <c r="E24" s="13">
        <v>44511</v>
      </c>
      <c r="F24" s="76" t="s">
        <v>87</v>
      </c>
      <c r="G24" s="13">
        <v>44513</v>
      </c>
      <c r="H24" s="77" t="s">
        <v>2471</v>
      </c>
      <c r="I24" s="16">
        <v>55</v>
      </c>
      <c r="J24" s="16">
        <v>42</v>
      </c>
      <c r="K24" s="16">
        <v>36</v>
      </c>
      <c r="L24" s="16">
        <v>11</v>
      </c>
      <c r="M24" s="81">
        <v>20.79</v>
      </c>
      <c r="N24" s="95">
        <v>20.79</v>
      </c>
      <c r="O24" s="64">
        <v>2530</v>
      </c>
      <c r="P24" s="65">
        <f>Table224578910112345678910111213141516171819202122232425[[#This Row],[PEMBULATAN]]*O24</f>
        <v>52598.7</v>
      </c>
    </row>
    <row r="25" spans="1:16" ht="25.5" customHeight="1" x14ac:dyDescent="0.2">
      <c r="A25" s="14"/>
      <c r="B25" s="75"/>
      <c r="C25" s="73" t="s">
        <v>2495</v>
      </c>
      <c r="D25" s="78" t="s">
        <v>86</v>
      </c>
      <c r="E25" s="13">
        <v>44511</v>
      </c>
      <c r="F25" s="76" t="s">
        <v>87</v>
      </c>
      <c r="G25" s="13">
        <v>44513</v>
      </c>
      <c r="H25" s="77" t="s">
        <v>2471</v>
      </c>
      <c r="I25" s="16">
        <v>58</v>
      </c>
      <c r="J25" s="16">
        <v>40</v>
      </c>
      <c r="K25" s="16">
        <v>32</v>
      </c>
      <c r="L25" s="16">
        <v>12</v>
      </c>
      <c r="M25" s="81">
        <v>18.559999999999999</v>
      </c>
      <c r="N25" s="95">
        <v>18.559999999999999</v>
      </c>
      <c r="O25" s="64">
        <v>2530</v>
      </c>
      <c r="P25" s="65">
        <f>Table224578910112345678910111213141516171819202122232425[[#This Row],[PEMBULATAN]]*O25</f>
        <v>46956.799999999996</v>
      </c>
    </row>
    <row r="26" spans="1:16" ht="25.5" customHeight="1" x14ac:dyDescent="0.2">
      <c r="A26" s="14"/>
      <c r="B26" s="75"/>
      <c r="C26" s="73" t="s">
        <v>2496</v>
      </c>
      <c r="D26" s="78" t="s">
        <v>86</v>
      </c>
      <c r="E26" s="13">
        <v>44511</v>
      </c>
      <c r="F26" s="76" t="s">
        <v>87</v>
      </c>
      <c r="G26" s="13">
        <v>44513</v>
      </c>
      <c r="H26" s="77" t="s">
        <v>2471</v>
      </c>
      <c r="I26" s="16">
        <v>62</v>
      </c>
      <c r="J26" s="16">
        <v>44</v>
      </c>
      <c r="K26" s="16">
        <v>56</v>
      </c>
      <c r="L26" s="16">
        <v>20</v>
      </c>
      <c r="M26" s="81">
        <v>38.192</v>
      </c>
      <c r="N26" s="95">
        <v>38.192</v>
      </c>
      <c r="O26" s="64">
        <v>2530</v>
      </c>
      <c r="P26" s="65">
        <f>Table224578910112345678910111213141516171819202122232425[[#This Row],[PEMBULATAN]]*O26</f>
        <v>96625.76</v>
      </c>
    </row>
    <row r="27" spans="1:16" ht="25.5" customHeight="1" x14ac:dyDescent="0.2">
      <c r="A27" s="14"/>
      <c r="B27" s="75"/>
      <c r="C27" s="73" t="s">
        <v>2497</v>
      </c>
      <c r="D27" s="78" t="s">
        <v>86</v>
      </c>
      <c r="E27" s="13">
        <v>44511</v>
      </c>
      <c r="F27" s="76" t="s">
        <v>87</v>
      </c>
      <c r="G27" s="13">
        <v>44513</v>
      </c>
      <c r="H27" s="77" t="s">
        <v>2471</v>
      </c>
      <c r="I27" s="16">
        <v>58</v>
      </c>
      <c r="J27" s="16">
        <v>32</v>
      </c>
      <c r="K27" s="16">
        <v>14</v>
      </c>
      <c r="L27" s="16">
        <v>4</v>
      </c>
      <c r="M27" s="81">
        <v>6.4960000000000004</v>
      </c>
      <c r="N27" s="95">
        <v>6.4960000000000004</v>
      </c>
      <c r="O27" s="64">
        <v>2530</v>
      </c>
      <c r="P27" s="65">
        <f>Table224578910112345678910111213141516171819202122232425[[#This Row],[PEMBULATAN]]*O27</f>
        <v>16434.88</v>
      </c>
    </row>
    <row r="28" spans="1:16" ht="25.5" customHeight="1" x14ac:dyDescent="0.2">
      <c r="A28" s="14"/>
      <c r="B28" s="75"/>
      <c r="C28" s="73" t="s">
        <v>2498</v>
      </c>
      <c r="D28" s="78" t="s">
        <v>86</v>
      </c>
      <c r="E28" s="13">
        <v>44511</v>
      </c>
      <c r="F28" s="76" t="s">
        <v>87</v>
      </c>
      <c r="G28" s="13">
        <v>44513</v>
      </c>
      <c r="H28" s="77" t="s">
        <v>2471</v>
      </c>
      <c r="I28" s="16">
        <v>50</v>
      </c>
      <c r="J28" s="16">
        <v>40</v>
      </c>
      <c r="K28" s="16">
        <v>30</v>
      </c>
      <c r="L28" s="16">
        <v>2</v>
      </c>
      <c r="M28" s="81">
        <v>15</v>
      </c>
      <c r="N28" s="95">
        <v>15</v>
      </c>
      <c r="O28" s="64">
        <v>2530</v>
      </c>
      <c r="P28" s="65">
        <f>Table224578910112345678910111213141516171819202122232425[[#This Row],[PEMBULATAN]]*O28</f>
        <v>37950</v>
      </c>
    </row>
    <row r="29" spans="1:16" ht="25.5" customHeight="1" x14ac:dyDescent="0.2">
      <c r="A29" s="14"/>
      <c r="B29" s="75"/>
      <c r="C29" s="73" t="s">
        <v>2499</v>
      </c>
      <c r="D29" s="78" t="s">
        <v>86</v>
      </c>
      <c r="E29" s="13">
        <v>44511</v>
      </c>
      <c r="F29" s="76" t="s">
        <v>87</v>
      </c>
      <c r="G29" s="13">
        <v>44513</v>
      </c>
      <c r="H29" s="77" t="s">
        <v>2471</v>
      </c>
      <c r="I29" s="16">
        <v>53</v>
      </c>
      <c r="J29" s="16">
        <v>34</v>
      </c>
      <c r="K29" s="16">
        <v>22</v>
      </c>
      <c r="L29" s="16">
        <v>9</v>
      </c>
      <c r="M29" s="81">
        <v>9.9109999999999996</v>
      </c>
      <c r="N29" s="95">
        <v>9.9109999999999996</v>
      </c>
      <c r="O29" s="64">
        <v>2530</v>
      </c>
      <c r="P29" s="65">
        <f>Table224578910112345678910111213141516171819202122232425[[#This Row],[PEMBULATAN]]*O29</f>
        <v>25074.829999999998</v>
      </c>
    </row>
    <row r="30" spans="1:16" ht="25.5" customHeight="1" x14ac:dyDescent="0.2">
      <c r="A30" s="14"/>
      <c r="B30" s="75"/>
      <c r="C30" s="73" t="s">
        <v>2500</v>
      </c>
      <c r="D30" s="78" t="s">
        <v>86</v>
      </c>
      <c r="E30" s="13">
        <v>44511</v>
      </c>
      <c r="F30" s="76" t="s">
        <v>87</v>
      </c>
      <c r="G30" s="13">
        <v>44513</v>
      </c>
      <c r="H30" s="77" t="s">
        <v>2471</v>
      </c>
      <c r="I30" s="16">
        <v>94</v>
      </c>
      <c r="J30" s="16">
        <v>64</v>
      </c>
      <c r="K30" s="16">
        <v>14</v>
      </c>
      <c r="L30" s="16">
        <v>11</v>
      </c>
      <c r="M30" s="81">
        <v>21.056000000000001</v>
      </c>
      <c r="N30" s="95">
        <v>21.056000000000001</v>
      </c>
      <c r="O30" s="64">
        <v>2530</v>
      </c>
      <c r="P30" s="65">
        <f>Table224578910112345678910111213141516171819202122232425[[#This Row],[PEMBULATAN]]*O30</f>
        <v>53271.68</v>
      </c>
    </row>
    <row r="31" spans="1:16" ht="25.5" customHeight="1" x14ac:dyDescent="0.2">
      <c r="A31" s="14"/>
      <c r="B31" s="75"/>
      <c r="C31" s="73" t="s">
        <v>2501</v>
      </c>
      <c r="D31" s="78" t="s">
        <v>86</v>
      </c>
      <c r="E31" s="13">
        <v>44511</v>
      </c>
      <c r="F31" s="76" t="s">
        <v>87</v>
      </c>
      <c r="G31" s="13">
        <v>44513</v>
      </c>
      <c r="H31" s="77" t="s">
        <v>2471</v>
      </c>
      <c r="I31" s="16">
        <v>48</v>
      </c>
      <c r="J31" s="16">
        <v>44</v>
      </c>
      <c r="K31" s="16">
        <v>16</v>
      </c>
      <c r="L31" s="16">
        <v>6</v>
      </c>
      <c r="M31" s="81">
        <v>8.4480000000000004</v>
      </c>
      <c r="N31" s="95">
        <v>9</v>
      </c>
      <c r="O31" s="64">
        <v>2530</v>
      </c>
      <c r="P31" s="65">
        <f>Table224578910112345678910111213141516171819202122232425[[#This Row],[PEMBULATAN]]*O31</f>
        <v>22770</v>
      </c>
    </row>
    <row r="32" spans="1:16" ht="25.5" customHeight="1" x14ac:dyDescent="0.2">
      <c r="A32" s="14"/>
      <c r="B32" s="75"/>
      <c r="C32" s="73" t="s">
        <v>2502</v>
      </c>
      <c r="D32" s="78" t="s">
        <v>86</v>
      </c>
      <c r="E32" s="13">
        <v>44511</v>
      </c>
      <c r="F32" s="76" t="s">
        <v>87</v>
      </c>
      <c r="G32" s="13">
        <v>44513</v>
      </c>
      <c r="H32" s="77" t="s">
        <v>2471</v>
      </c>
      <c r="I32" s="16">
        <v>54</v>
      </c>
      <c r="J32" s="16">
        <v>46</v>
      </c>
      <c r="K32" s="16">
        <v>28</v>
      </c>
      <c r="L32" s="16">
        <v>13</v>
      </c>
      <c r="M32" s="81">
        <v>17.388000000000002</v>
      </c>
      <c r="N32" s="95">
        <v>18</v>
      </c>
      <c r="O32" s="64">
        <v>2530</v>
      </c>
      <c r="P32" s="65">
        <f>Table224578910112345678910111213141516171819202122232425[[#This Row],[PEMBULATAN]]*O32</f>
        <v>45540</v>
      </c>
    </row>
    <row r="33" spans="1:16" ht="25.5" customHeight="1" x14ac:dyDescent="0.2">
      <c r="A33" s="14"/>
      <c r="B33" s="75"/>
      <c r="C33" s="73" t="s">
        <v>2503</v>
      </c>
      <c r="D33" s="78" t="s">
        <v>86</v>
      </c>
      <c r="E33" s="13">
        <v>44511</v>
      </c>
      <c r="F33" s="76" t="s">
        <v>87</v>
      </c>
      <c r="G33" s="13">
        <v>44513</v>
      </c>
      <c r="H33" s="77" t="s">
        <v>2471</v>
      </c>
      <c r="I33" s="16">
        <v>52</v>
      </c>
      <c r="J33" s="16">
        <v>26</v>
      </c>
      <c r="K33" s="16">
        <v>52</v>
      </c>
      <c r="L33" s="16">
        <v>6</v>
      </c>
      <c r="M33" s="81">
        <v>17.576000000000001</v>
      </c>
      <c r="N33" s="95">
        <v>17.576000000000001</v>
      </c>
      <c r="O33" s="64">
        <v>2530</v>
      </c>
      <c r="P33" s="65">
        <f>Table224578910112345678910111213141516171819202122232425[[#This Row],[PEMBULATAN]]*O33</f>
        <v>44467.28</v>
      </c>
    </row>
    <row r="34" spans="1:16" ht="25.5" customHeight="1" x14ac:dyDescent="0.2">
      <c r="A34" s="14"/>
      <c r="B34" s="75"/>
      <c r="C34" s="73" t="s">
        <v>2504</v>
      </c>
      <c r="D34" s="78" t="s">
        <v>86</v>
      </c>
      <c r="E34" s="13">
        <v>44511</v>
      </c>
      <c r="F34" s="76" t="s">
        <v>87</v>
      </c>
      <c r="G34" s="13">
        <v>44513</v>
      </c>
      <c r="H34" s="77" t="s">
        <v>2471</v>
      </c>
      <c r="I34" s="16">
        <v>60</v>
      </c>
      <c r="J34" s="16">
        <v>30</v>
      </c>
      <c r="K34" s="16">
        <v>45</v>
      </c>
      <c r="L34" s="16">
        <v>24</v>
      </c>
      <c r="M34" s="81">
        <v>20.25</v>
      </c>
      <c r="N34" s="95">
        <v>24</v>
      </c>
      <c r="O34" s="64">
        <v>2530</v>
      </c>
      <c r="P34" s="65">
        <f>Table224578910112345678910111213141516171819202122232425[[#This Row],[PEMBULATAN]]*O34</f>
        <v>60720</v>
      </c>
    </row>
    <row r="35" spans="1:16" ht="25.5" customHeight="1" x14ac:dyDescent="0.2">
      <c r="A35" s="14"/>
      <c r="B35" s="75"/>
      <c r="C35" s="73" t="s">
        <v>2505</v>
      </c>
      <c r="D35" s="78" t="s">
        <v>86</v>
      </c>
      <c r="E35" s="13">
        <v>44511</v>
      </c>
      <c r="F35" s="76" t="s">
        <v>87</v>
      </c>
      <c r="G35" s="13">
        <v>44513</v>
      </c>
      <c r="H35" s="77" t="s">
        <v>2471</v>
      </c>
      <c r="I35" s="16">
        <v>98</v>
      </c>
      <c r="J35" s="16">
        <v>64</v>
      </c>
      <c r="K35" s="16">
        <v>32</v>
      </c>
      <c r="L35" s="16">
        <v>21</v>
      </c>
      <c r="M35" s="81">
        <v>50.176000000000002</v>
      </c>
      <c r="N35" s="95">
        <v>50.176000000000002</v>
      </c>
      <c r="O35" s="64">
        <v>2530</v>
      </c>
      <c r="P35" s="65">
        <f>Table224578910112345678910111213141516171819202122232425[[#This Row],[PEMBULATAN]]*O35</f>
        <v>126945.28</v>
      </c>
    </row>
    <row r="36" spans="1:16" ht="25.5" customHeight="1" x14ac:dyDescent="0.2">
      <c r="A36" s="14"/>
      <c r="B36" s="75"/>
      <c r="C36" s="73" t="s">
        <v>2506</v>
      </c>
      <c r="D36" s="78" t="s">
        <v>86</v>
      </c>
      <c r="E36" s="13">
        <v>44511</v>
      </c>
      <c r="F36" s="76" t="s">
        <v>87</v>
      </c>
      <c r="G36" s="13">
        <v>44513</v>
      </c>
      <c r="H36" s="77" t="s">
        <v>2471</v>
      </c>
      <c r="I36" s="16">
        <v>58</v>
      </c>
      <c r="J36" s="16">
        <v>33</v>
      </c>
      <c r="K36" s="16">
        <v>28</v>
      </c>
      <c r="L36" s="16">
        <v>10</v>
      </c>
      <c r="M36" s="81">
        <v>13.398</v>
      </c>
      <c r="N36" s="95">
        <v>14</v>
      </c>
      <c r="O36" s="64">
        <v>2530</v>
      </c>
      <c r="P36" s="65">
        <f>Table224578910112345678910111213141516171819202122232425[[#This Row],[PEMBULATAN]]*O36</f>
        <v>35420</v>
      </c>
    </row>
    <row r="37" spans="1:16" ht="25.5" customHeight="1" x14ac:dyDescent="0.2">
      <c r="A37" s="14"/>
      <c r="B37" s="75"/>
      <c r="C37" s="73" t="s">
        <v>2507</v>
      </c>
      <c r="D37" s="78" t="s">
        <v>86</v>
      </c>
      <c r="E37" s="13">
        <v>44511</v>
      </c>
      <c r="F37" s="76" t="s">
        <v>87</v>
      </c>
      <c r="G37" s="13">
        <v>44513</v>
      </c>
      <c r="H37" s="77" t="s">
        <v>2471</v>
      </c>
      <c r="I37" s="16">
        <v>52</v>
      </c>
      <c r="J37" s="16">
        <v>34</v>
      </c>
      <c r="K37" s="16">
        <v>16</v>
      </c>
      <c r="L37" s="16">
        <v>5</v>
      </c>
      <c r="M37" s="81">
        <v>7.0720000000000001</v>
      </c>
      <c r="N37" s="95">
        <v>7.0720000000000001</v>
      </c>
      <c r="O37" s="64">
        <v>2530</v>
      </c>
      <c r="P37" s="65">
        <f>Table224578910112345678910111213141516171819202122232425[[#This Row],[PEMBULATAN]]*O37</f>
        <v>17892.16</v>
      </c>
    </row>
    <row r="38" spans="1:16" ht="25.5" customHeight="1" x14ac:dyDescent="0.2">
      <c r="A38" s="14"/>
      <c r="B38" s="75"/>
      <c r="C38" s="73" t="s">
        <v>2508</v>
      </c>
      <c r="D38" s="78" t="s">
        <v>86</v>
      </c>
      <c r="E38" s="13">
        <v>44511</v>
      </c>
      <c r="F38" s="76" t="s">
        <v>87</v>
      </c>
      <c r="G38" s="13">
        <v>44513</v>
      </c>
      <c r="H38" s="77" t="s">
        <v>2471</v>
      </c>
      <c r="I38" s="16">
        <v>48</v>
      </c>
      <c r="J38" s="16">
        <v>35</v>
      </c>
      <c r="K38" s="16">
        <v>18</v>
      </c>
      <c r="L38" s="16">
        <v>19</v>
      </c>
      <c r="M38" s="81">
        <v>7.56</v>
      </c>
      <c r="N38" s="95">
        <v>19</v>
      </c>
      <c r="O38" s="64">
        <v>2530</v>
      </c>
      <c r="P38" s="65">
        <f>Table224578910112345678910111213141516171819202122232425[[#This Row],[PEMBULATAN]]*O38</f>
        <v>48070</v>
      </c>
    </row>
    <row r="39" spans="1:16" ht="25.5" customHeight="1" x14ac:dyDescent="0.2">
      <c r="A39" s="14"/>
      <c r="B39" s="75"/>
      <c r="C39" s="73" t="s">
        <v>2509</v>
      </c>
      <c r="D39" s="78" t="s">
        <v>86</v>
      </c>
      <c r="E39" s="13">
        <v>44511</v>
      </c>
      <c r="F39" s="76" t="s">
        <v>87</v>
      </c>
      <c r="G39" s="13">
        <v>44513</v>
      </c>
      <c r="H39" s="77" t="s">
        <v>2471</v>
      </c>
      <c r="I39" s="16">
        <v>43</v>
      </c>
      <c r="J39" s="16">
        <v>43</v>
      </c>
      <c r="K39" s="16">
        <v>15</v>
      </c>
      <c r="L39" s="16">
        <v>5</v>
      </c>
      <c r="M39" s="81">
        <v>6.9337499999999999</v>
      </c>
      <c r="N39" s="95">
        <v>6.9337499999999999</v>
      </c>
      <c r="O39" s="64">
        <v>2530</v>
      </c>
      <c r="P39" s="65">
        <f>Table224578910112345678910111213141516171819202122232425[[#This Row],[PEMBULATAN]]*O39</f>
        <v>17542.387500000001</v>
      </c>
    </row>
    <row r="40" spans="1:16" ht="25.5" customHeight="1" x14ac:dyDescent="0.2">
      <c r="A40" s="14"/>
      <c r="B40" s="75"/>
      <c r="C40" s="73" t="s">
        <v>2510</v>
      </c>
      <c r="D40" s="78" t="s">
        <v>86</v>
      </c>
      <c r="E40" s="13">
        <v>44511</v>
      </c>
      <c r="F40" s="76" t="s">
        <v>87</v>
      </c>
      <c r="G40" s="13">
        <v>44513</v>
      </c>
      <c r="H40" s="77" t="s">
        <v>2471</v>
      </c>
      <c r="I40" s="16">
        <v>48</v>
      </c>
      <c r="J40" s="16">
        <v>33</v>
      </c>
      <c r="K40" s="16">
        <v>12</v>
      </c>
      <c r="L40" s="16">
        <v>15</v>
      </c>
      <c r="M40" s="81">
        <v>4.7519999999999998</v>
      </c>
      <c r="N40" s="95">
        <v>15</v>
      </c>
      <c r="O40" s="64">
        <v>2530</v>
      </c>
      <c r="P40" s="65">
        <f>Table224578910112345678910111213141516171819202122232425[[#This Row],[PEMBULATAN]]*O40</f>
        <v>37950</v>
      </c>
    </row>
    <row r="41" spans="1:16" ht="25.5" customHeight="1" x14ac:dyDescent="0.2">
      <c r="A41" s="14"/>
      <c r="B41" s="75"/>
      <c r="C41" s="73" t="s">
        <v>2511</v>
      </c>
      <c r="D41" s="78" t="s">
        <v>86</v>
      </c>
      <c r="E41" s="13">
        <v>44511</v>
      </c>
      <c r="F41" s="76" t="s">
        <v>87</v>
      </c>
      <c r="G41" s="13">
        <v>44513</v>
      </c>
      <c r="H41" s="77" t="s">
        <v>2471</v>
      </c>
      <c r="I41" s="16">
        <v>60</v>
      </c>
      <c r="J41" s="16">
        <v>36</v>
      </c>
      <c r="K41" s="16">
        <v>35</v>
      </c>
      <c r="L41" s="16">
        <v>5</v>
      </c>
      <c r="M41" s="81">
        <v>18.899999999999999</v>
      </c>
      <c r="N41" s="95">
        <v>18.899999999999999</v>
      </c>
      <c r="O41" s="64">
        <v>2530</v>
      </c>
      <c r="P41" s="65">
        <f>Table224578910112345678910111213141516171819202122232425[[#This Row],[PEMBULATAN]]*O41</f>
        <v>47817</v>
      </c>
    </row>
    <row r="42" spans="1:16" ht="25.5" customHeight="1" x14ac:dyDescent="0.2">
      <c r="A42" s="14"/>
      <c r="B42" s="75"/>
      <c r="C42" s="73" t="s">
        <v>2512</v>
      </c>
      <c r="D42" s="78" t="s">
        <v>86</v>
      </c>
      <c r="E42" s="13">
        <v>44511</v>
      </c>
      <c r="F42" s="76" t="s">
        <v>87</v>
      </c>
      <c r="G42" s="13">
        <v>44513</v>
      </c>
      <c r="H42" s="77" t="s">
        <v>2471</v>
      </c>
      <c r="I42" s="16">
        <v>56</v>
      </c>
      <c r="J42" s="16">
        <v>30</v>
      </c>
      <c r="K42" s="16">
        <v>20</v>
      </c>
      <c r="L42" s="16">
        <v>5</v>
      </c>
      <c r="M42" s="81">
        <v>8.4</v>
      </c>
      <c r="N42" s="95">
        <v>9</v>
      </c>
      <c r="O42" s="64">
        <v>2530</v>
      </c>
      <c r="P42" s="65">
        <f>Table224578910112345678910111213141516171819202122232425[[#This Row],[PEMBULATAN]]*O42</f>
        <v>22770</v>
      </c>
    </row>
    <row r="43" spans="1:16" ht="25.5" customHeight="1" x14ac:dyDescent="0.2">
      <c r="A43" s="14"/>
      <c r="B43" s="75"/>
      <c r="C43" s="73" t="s">
        <v>2513</v>
      </c>
      <c r="D43" s="78" t="s">
        <v>86</v>
      </c>
      <c r="E43" s="13">
        <v>44511</v>
      </c>
      <c r="F43" s="76" t="s">
        <v>87</v>
      </c>
      <c r="G43" s="13">
        <v>44513</v>
      </c>
      <c r="H43" s="77" t="s">
        <v>2471</v>
      </c>
      <c r="I43" s="16">
        <v>84</v>
      </c>
      <c r="J43" s="16">
        <v>40</v>
      </c>
      <c r="K43" s="16">
        <v>15</v>
      </c>
      <c r="L43" s="16">
        <v>5</v>
      </c>
      <c r="M43" s="81">
        <v>12.6</v>
      </c>
      <c r="N43" s="95">
        <v>12.6</v>
      </c>
      <c r="O43" s="64">
        <v>2530</v>
      </c>
      <c r="P43" s="65">
        <f>Table224578910112345678910111213141516171819202122232425[[#This Row],[PEMBULATAN]]*O43</f>
        <v>31878</v>
      </c>
    </row>
    <row r="44" spans="1:16" ht="25.5" customHeight="1" x14ac:dyDescent="0.2">
      <c r="A44" s="14"/>
      <c r="B44" s="75"/>
      <c r="C44" s="73" t="s">
        <v>2514</v>
      </c>
      <c r="D44" s="78" t="s">
        <v>86</v>
      </c>
      <c r="E44" s="13">
        <v>44511</v>
      </c>
      <c r="F44" s="76" t="s">
        <v>87</v>
      </c>
      <c r="G44" s="13">
        <v>44513</v>
      </c>
      <c r="H44" s="77" t="s">
        <v>2471</v>
      </c>
      <c r="I44" s="16">
        <v>85</v>
      </c>
      <c r="J44" s="16">
        <v>47</v>
      </c>
      <c r="K44" s="16">
        <v>30</v>
      </c>
      <c r="L44" s="16">
        <v>15</v>
      </c>
      <c r="M44" s="81">
        <v>29.962499999999999</v>
      </c>
      <c r="N44" s="95">
        <v>29.962499999999999</v>
      </c>
      <c r="O44" s="64">
        <v>2530</v>
      </c>
      <c r="P44" s="65">
        <f>Table224578910112345678910111213141516171819202122232425[[#This Row],[PEMBULATAN]]*O44</f>
        <v>75805.125</v>
      </c>
    </row>
    <row r="45" spans="1:16" ht="25.5" customHeight="1" x14ac:dyDescent="0.2">
      <c r="A45" s="14"/>
      <c r="B45" s="75"/>
      <c r="C45" s="73" t="s">
        <v>2515</v>
      </c>
      <c r="D45" s="78" t="s">
        <v>86</v>
      </c>
      <c r="E45" s="13">
        <v>44511</v>
      </c>
      <c r="F45" s="76" t="s">
        <v>87</v>
      </c>
      <c r="G45" s="13">
        <v>44513</v>
      </c>
      <c r="H45" s="77" t="s">
        <v>2471</v>
      </c>
      <c r="I45" s="16">
        <v>68</v>
      </c>
      <c r="J45" s="16">
        <v>26</v>
      </c>
      <c r="K45" s="16">
        <v>22</v>
      </c>
      <c r="L45" s="16">
        <v>7</v>
      </c>
      <c r="M45" s="81">
        <v>9.7240000000000002</v>
      </c>
      <c r="N45" s="95">
        <v>9.7240000000000002</v>
      </c>
      <c r="O45" s="64">
        <v>2530</v>
      </c>
      <c r="P45" s="65">
        <f>Table224578910112345678910111213141516171819202122232425[[#This Row],[PEMBULATAN]]*O45</f>
        <v>24601.72</v>
      </c>
    </row>
    <row r="46" spans="1:16" ht="25.5" customHeight="1" x14ac:dyDescent="0.2">
      <c r="A46" s="14"/>
      <c r="B46" s="75"/>
      <c r="C46" s="73" t="s">
        <v>2516</v>
      </c>
      <c r="D46" s="78" t="s">
        <v>86</v>
      </c>
      <c r="E46" s="13">
        <v>44511</v>
      </c>
      <c r="F46" s="76" t="s">
        <v>87</v>
      </c>
      <c r="G46" s="13">
        <v>44513</v>
      </c>
      <c r="H46" s="77" t="s">
        <v>2471</v>
      </c>
      <c r="I46" s="16">
        <v>45</v>
      </c>
      <c r="J46" s="16">
        <v>33</v>
      </c>
      <c r="K46" s="16">
        <v>20</v>
      </c>
      <c r="L46" s="16">
        <v>9</v>
      </c>
      <c r="M46" s="81">
        <v>7.4249999999999998</v>
      </c>
      <c r="N46" s="95">
        <v>9</v>
      </c>
      <c r="O46" s="64">
        <v>2530</v>
      </c>
      <c r="P46" s="65">
        <f>Table224578910112345678910111213141516171819202122232425[[#This Row],[PEMBULATAN]]*O46</f>
        <v>22770</v>
      </c>
    </row>
    <row r="47" spans="1:16" ht="25.5" customHeight="1" x14ac:dyDescent="0.2">
      <c r="A47" s="14"/>
      <c r="B47" s="75"/>
      <c r="C47" s="73" t="s">
        <v>2517</v>
      </c>
      <c r="D47" s="78" t="s">
        <v>86</v>
      </c>
      <c r="E47" s="13">
        <v>44511</v>
      </c>
      <c r="F47" s="76" t="s">
        <v>87</v>
      </c>
      <c r="G47" s="13">
        <v>44513</v>
      </c>
      <c r="H47" s="77" t="s">
        <v>2471</v>
      </c>
      <c r="I47" s="16">
        <v>80</v>
      </c>
      <c r="J47" s="16">
        <v>58</v>
      </c>
      <c r="K47" s="16">
        <v>18</v>
      </c>
      <c r="L47" s="16">
        <v>9</v>
      </c>
      <c r="M47" s="81">
        <v>20.88</v>
      </c>
      <c r="N47" s="95">
        <v>20.88</v>
      </c>
      <c r="O47" s="64">
        <v>2530</v>
      </c>
      <c r="P47" s="65">
        <f>Table224578910112345678910111213141516171819202122232425[[#This Row],[PEMBULATAN]]*O47</f>
        <v>52826.399999999994</v>
      </c>
    </row>
    <row r="48" spans="1:16" ht="25.5" customHeight="1" x14ac:dyDescent="0.2">
      <c r="A48" s="14"/>
      <c r="B48" s="75"/>
      <c r="C48" s="73" t="s">
        <v>2518</v>
      </c>
      <c r="D48" s="78" t="s">
        <v>86</v>
      </c>
      <c r="E48" s="13">
        <v>44511</v>
      </c>
      <c r="F48" s="76" t="s">
        <v>87</v>
      </c>
      <c r="G48" s="13">
        <v>44513</v>
      </c>
      <c r="H48" s="77" t="s">
        <v>2471</v>
      </c>
      <c r="I48" s="16">
        <v>58</v>
      </c>
      <c r="J48" s="16">
        <v>50</v>
      </c>
      <c r="K48" s="16">
        <v>17</v>
      </c>
      <c r="L48" s="16">
        <v>4</v>
      </c>
      <c r="M48" s="81">
        <v>12.324999999999999</v>
      </c>
      <c r="N48" s="95">
        <v>13</v>
      </c>
      <c r="O48" s="64">
        <v>2530</v>
      </c>
      <c r="P48" s="65">
        <f>Table224578910112345678910111213141516171819202122232425[[#This Row],[PEMBULATAN]]*O48</f>
        <v>32890</v>
      </c>
    </row>
    <row r="49" spans="1:16" ht="25.5" customHeight="1" x14ac:dyDescent="0.2">
      <c r="A49" s="14"/>
      <c r="B49" s="75"/>
      <c r="C49" s="73" t="s">
        <v>2519</v>
      </c>
      <c r="D49" s="78" t="s">
        <v>86</v>
      </c>
      <c r="E49" s="13">
        <v>44511</v>
      </c>
      <c r="F49" s="76" t="s">
        <v>87</v>
      </c>
      <c r="G49" s="13">
        <v>44513</v>
      </c>
      <c r="H49" s="77" t="s">
        <v>2471</v>
      </c>
      <c r="I49" s="16">
        <v>95</v>
      </c>
      <c r="J49" s="16">
        <v>50</v>
      </c>
      <c r="K49" s="16">
        <v>34</v>
      </c>
      <c r="L49" s="16">
        <v>20</v>
      </c>
      <c r="M49" s="81">
        <v>40.375</v>
      </c>
      <c r="N49" s="95">
        <v>41</v>
      </c>
      <c r="O49" s="64">
        <v>2530</v>
      </c>
      <c r="P49" s="65">
        <f>Table224578910112345678910111213141516171819202122232425[[#This Row],[PEMBULATAN]]*O49</f>
        <v>103730</v>
      </c>
    </row>
    <row r="50" spans="1:16" ht="25.5" customHeight="1" x14ac:dyDescent="0.2">
      <c r="A50" s="14"/>
      <c r="B50" s="75"/>
      <c r="C50" s="73" t="s">
        <v>2520</v>
      </c>
      <c r="D50" s="78" t="s">
        <v>86</v>
      </c>
      <c r="E50" s="13">
        <v>44511</v>
      </c>
      <c r="F50" s="76" t="s">
        <v>87</v>
      </c>
      <c r="G50" s="13">
        <v>44513</v>
      </c>
      <c r="H50" s="77" t="s">
        <v>2471</v>
      </c>
      <c r="I50" s="16">
        <v>96</v>
      </c>
      <c r="J50" s="16">
        <v>65</v>
      </c>
      <c r="K50" s="16">
        <v>34</v>
      </c>
      <c r="L50" s="16">
        <v>17</v>
      </c>
      <c r="M50" s="81">
        <v>53.04</v>
      </c>
      <c r="N50" s="95">
        <v>53.04</v>
      </c>
      <c r="O50" s="64">
        <v>2530</v>
      </c>
      <c r="P50" s="65">
        <f>Table224578910112345678910111213141516171819202122232425[[#This Row],[PEMBULATAN]]*O50</f>
        <v>134191.20000000001</v>
      </c>
    </row>
    <row r="51" spans="1:16" ht="25.5" customHeight="1" x14ac:dyDescent="0.2">
      <c r="A51" s="14"/>
      <c r="B51" s="75"/>
      <c r="C51" s="73" t="s">
        <v>2521</v>
      </c>
      <c r="D51" s="78" t="s">
        <v>86</v>
      </c>
      <c r="E51" s="13">
        <v>44511</v>
      </c>
      <c r="F51" s="76" t="s">
        <v>87</v>
      </c>
      <c r="G51" s="13">
        <v>44513</v>
      </c>
      <c r="H51" s="77" t="s">
        <v>2471</v>
      </c>
      <c r="I51" s="16">
        <v>70</v>
      </c>
      <c r="J51" s="16">
        <v>50</v>
      </c>
      <c r="K51" s="16">
        <v>24</v>
      </c>
      <c r="L51" s="16">
        <v>18</v>
      </c>
      <c r="M51" s="81">
        <v>21</v>
      </c>
      <c r="N51" s="95">
        <v>21</v>
      </c>
      <c r="O51" s="64">
        <v>2530</v>
      </c>
      <c r="P51" s="65">
        <f>Table224578910112345678910111213141516171819202122232425[[#This Row],[PEMBULATAN]]*O51</f>
        <v>53130</v>
      </c>
    </row>
    <row r="52" spans="1:16" ht="25.5" customHeight="1" x14ac:dyDescent="0.2">
      <c r="A52" s="14"/>
      <c r="B52" s="75"/>
      <c r="C52" s="73" t="s">
        <v>2522</v>
      </c>
      <c r="D52" s="78" t="s">
        <v>86</v>
      </c>
      <c r="E52" s="13">
        <v>44511</v>
      </c>
      <c r="F52" s="76" t="s">
        <v>87</v>
      </c>
      <c r="G52" s="13">
        <v>44513</v>
      </c>
      <c r="H52" s="77" t="s">
        <v>2471</v>
      </c>
      <c r="I52" s="16">
        <v>58</v>
      </c>
      <c r="J52" s="16">
        <v>60</v>
      </c>
      <c r="K52" s="16">
        <v>24</v>
      </c>
      <c r="L52" s="16">
        <v>11</v>
      </c>
      <c r="M52" s="81">
        <v>20.88</v>
      </c>
      <c r="N52" s="95">
        <v>20.88</v>
      </c>
      <c r="O52" s="64">
        <v>2530</v>
      </c>
      <c r="P52" s="65">
        <f>Table224578910112345678910111213141516171819202122232425[[#This Row],[PEMBULATAN]]*O52</f>
        <v>52826.399999999994</v>
      </c>
    </row>
    <row r="53" spans="1:16" ht="25.5" customHeight="1" x14ac:dyDescent="0.2">
      <c r="A53" s="14"/>
      <c r="B53" s="75"/>
      <c r="C53" s="73" t="s">
        <v>2523</v>
      </c>
      <c r="D53" s="78" t="s">
        <v>86</v>
      </c>
      <c r="E53" s="13">
        <v>44511</v>
      </c>
      <c r="F53" s="76" t="s">
        <v>87</v>
      </c>
      <c r="G53" s="13">
        <v>44513</v>
      </c>
      <c r="H53" s="77" t="s">
        <v>2471</v>
      </c>
      <c r="I53" s="16">
        <v>52</v>
      </c>
      <c r="J53" s="16">
        <v>30</v>
      </c>
      <c r="K53" s="16">
        <v>22</v>
      </c>
      <c r="L53" s="16">
        <v>3</v>
      </c>
      <c r="M53" s="81">
        <v>8.58</v>
      </c>
      <c r="N53" s="95">
        <v>8.58</v>
      </c>
      <c r="O53" s="64">
        <v>2530</v>
      </c>
      <c r="P53" s="65">
        <f>Table224578910112345678910111213141516171819202122232425[[#This Row],[PEMBULATAN]]*O53</f>
        <v>21707.4</v>
      </c>
    </row>
    <row r="54" spans="1:16" ht="25.5" customHeight="1" x14ac:dyDescent="0.2">
      <c r="A54" s="14"/>
      <c r="B54" s="75"/>
      <c r="C54" s="73" t="s">
        <v>2524</v>
      </c>
      <c r="D54" s="78" t="s">
        <v>86</v>
      </c>
      <c r="E54" s="13">
        <v>44511</v>
      </c>
      <c r="F54" s="76" t="s">
        <v>87</v>
      </c>
      <c r="G54" s="13">
        <v>44513</v>
      </c>
      <c r="H54" s="77" t="s">
        <v>2471</v>
      </c>
      <c r="I54" s="16">
        <v>98</v>
      </c>
      <c r="J54" s="16">
        <v>65</v>
      </c>
      <c r="K54" s="16">
        <v>34</v>
      </c>
      <c r="L54" s="16">
        <v>23</v>
      </c>
      <c r="M54" s="81">
        <v>54.145000000000003</v>
      </c>
      <c r="N54" s="95">
        <v>54.145000000000003</v>
      </c>
      <c r="O54" s="64">
        <v>2530</v>
      </c>
      <c r="P54" s="65">
        <f>Table224578910112345678910111213141516171819202122232425[[#This Row],[PEMBULATAN]]*O54</f>
        <v>136986.85</v>
      </c>
    </row>
    <row r="55" spans="1:16" ht="25.5" customHeight="1" x14ac:dyDescent="0.2">
      <c r="A55" s="14"/>
      <c r="B55" s="75"/>
      <c r="C55" s="73" t="s">
        <v>2525</v>
      </c>
      <c r="D55" s="78" t="s">
        <v>86</v>
      </c>
      <c r="E55" s="13">
        <v>44511</v>
      </c>
      <c r="F55" s="76" t="s">
        <v>87</v>
      </c>
      <c r="G55" s="13">
        <v>44513</v>
      </c>
      <c r="H55" s="77" t="s">
        <v>2471</v>
      </c>
      <c r="I55" s="16">
        <v>100</v>
      </c>
      <c r="J55" s="16">
        <v>53</v>
      </c>
      <c r="K55" s="16">
        <v>50</v>
      </c>
      <c r="L55" s="16">
        <v>2</v>
      </c>
      <c r="M55" s="81">
        <v>66.25</v>
      </c>
      <c r="N55" s="95">
        <v>66.25</v>
      </c>
      <c r="O55" s="64">
        <v>2530</v>
      </c>
      <c r="P55" s="65">
        <f>Table224578910112345678910111213141516171819202122232425[[#This Row],[PEMBULATAN]]*O55</f>
        <v>167612.5</v>
      </c>
    </row>
    <row r="56" spans="1:16" ht="25.5" customHeight="1" x14ac:dyDescent="0.2">
      <c r="A56" s="14"/>
      <c r="B56" s="75"/>
      <c r="C56" s="73" t="s">
        <v>2526</v>
      </c>
      <c r="D56" s="78" t="s">
        <v>86</v>
      </c>
      <c r="E56" s="13">
        <v>44511</v>
      </c>
      <c r="F56" s="76" t="s">
        <v>87</v>
      </c>
      <c r="G56" s="13">
        <v>44513</v>
      </c>
      <c r="H56" s="77" t="s">
        <v>2471</v>
      </c>
      <c r="I56" s="16">
        <v>68</v>
      </c>
      <c r="J56" s="16">
        <v>60</v>
      </c>
      <c r="K56" s="16">
        <v>22</v>
      </c>
      <c r="L56" s="16">
        <v>7</v>
      </c>
      <c r="M56" s="81">
        <v>22.44</v>
      </c>
      <c r="N56" s="95">
        <v>23</v>
      </c>
      <c r="O56" s="64">
        <v>2530</v>
      </c>
      <c r="P56" s="65">
        <f>Table224578910112345678910111213141516171819202122232425[[#This Row],[PEMBULATAN]]*O56</f>
        <v>58190</v>
      </c>
    </row>
    <row r="57" spans="1:16" ht="25.5" customHeight="1" x14ac:dyDescent="0.2">
      <c r="A57" s="14"/>
      <c r="B57" s="75"/>
      <c r="C57" s="73" t="s">
        <v>2527</v>
      </c>
      <c r="D57" s="78" t="s">
        <v>86</v>
      </c>
      <c r="E57" s="13">
        <v>44511</v>
      </c>
      <c r="F57" s="76" t="s">
        <v>87</v>
      </c>
      <c r="G57" s="13">
        <v>44513</v>
      </c>
      <c r="H57" s="77" t="s">
        <v>2471</v>
      </c>
      <c r="I57" s="16">
        <v>90</v>
      </c>
      <c r="J57" s="16">
        <v>60</v>
      </c>
      <c r="K57" s="16">
        <v>38</v>
      </c>
      <c r="L57" s="16">
        <v>20</v>
      </c>
      <c r="M57" s="81">
        <v>51.3</v>
      </c>
      <c r="N57" s="95">
        <v>52</v>
      </c>
      <c r="O57" s="64">
        <v>2530</v>
      </c>
      <c r="P57" s="65">
        <f>Table224578910112345678910111213141516171819202122232425[[#This Row],[PEMBULATAN]]*O57</f>
        <v>131560</v>
      </c>
    </row>
    <row r="58" spans="1:16" ht="25.5" customHeight="1" x14ac:dyDescent="0.2">
      <c r="A58" s="14"/>
      <c r="B58" s="75"/>
      <c r="C58" s="73" t="s">
        <v>2528</v>
      </c>
      <c r="D58" s="78" t="s">
        <v>86</v>
      </c>
      <c r="E58" s="13">
        <v>44511</v>
      </c>
      <c r="F58" s="76" t="s">
        <v>87</v>
      </c>
      <c r="G58" s="13">
        <v>44513</v>
      </c>
      <c r="H58" s="77" t="s">
        <v>2471</v>
      </c>
      <c r="I58" s="16">
        <v>65</v>
      </c>
      <c r="J58" s="16">
        <v>69</v>
      </c>
      <c r="K58" s="16">
        <v>22</v>
      </c>
      <c r="L58" s="16">
        <v>9</v>
      </c>
      <c r="M58" s="81">
        <v>24.6675</v>
      </c>
      <c r="N58" s="95">
        <v>24.6675</v>
      </c>
      <c r="O58" s="64">
        <v>2530</v>
      </c>
      <c r="P58" s="65">
        <f>Table224578910112345678910111213141516171819202122232425[[#This Row],[PEMBULATAN]]*O58</f>
        <v>62408.775000000001</v>
      </c>
    </row>
    <row r="59" spans="1:16" ht="25.5" customHeight="1" x14ac:dyDescent="0.2">
      <c r="A59" s="14"/>
      <c r="B59" s="75"/>
      <c r="C59" s="73" t="s">
        <v>2529</v>
      </c>
      <c r="D59" s="78" t="s">
        <v>86</v>
      </c>
      <c r="E59" s="13">
        <v>44511</v>
      </c>
      <c r="F59" s="76" t="s">
        <v>87</v>
      </c>
      <c r="G59" s="13">
        <v>44513</v>
      </c>
      <c r="H59" s="77" t="s">
        <v>2471</v>
      </c>
      <c r="I59" s="16">
        <v>90</v>
      </c>
      <c r="J59" s="16">
        <v>60</v>
      </c>
      <c r="K59" s="16">
        <v>28</v>
      </c>
      <c r="L59" s="16">
        <v>15</v>
      </c>
      <c r="M59" s="81">
        <v>37.799999999999997</v>
      </c>
      <c r="N59" s="95">
        <v>37.799999999999997</v>
      </c>
      <c r="O59" s="64">
        <v>2530</v>
      </c>
      <c r="P59" s="65">
        <f>Table224578910112345678910111213141516171819202122232425[[#This Row],[PEMBULATAN]]*O59</f>
        <v>95634</v>
      </c>
    </row>
    <row r="60" spans="1:16" ht="25.5" customHeight="1" x14ac:dyDescent="0.2">
      <c r="A60" s="14"/>
      <c r="B60" s="75"/>
      <c r="C60" s="73" t="s">
        <v>2530</v>
      </c>
      <c r="D60" s="78" t="s">
        <v>86</v>
      </c>
      <c r="E60" s="13">
        <v>44511</v>
      </c>
      <c r="F60" s="76" t="s">
        <v>87</v>
      </c>
      <c r="G60" s="13">
        <v>44513</v>
      </c>
      <c r="H60" s="77" t="s">
        <v>2471</v>
      </c>
      <c r="I60" s="16">
        <v>68</v>
      </c>
      <c r="J60" s="16">
        <v>60</v>
      </c>
      <c r="K60" s="16">
        <v>20</v>
      </c>
      <c r="L60" s="16">
        <v>10</v>
      </c>
      <c r="M60" s="81">
        <v>20.399999999999999</v>
      </c>
      <c r="N60" s="95">
        <v>21</v>
      </c>
      <c r="O60" s="64">
        <v>2530</v>
      </c>
      <c r="P60" s="65">
        <f>Table224578910112345678910111213141516171819202122232425[[#This Row],[PEMBULATAN]]*O60</f>
        <v>53130</v>
      </c>
    </row>
    <row r="61" spans="1:16" ht="25.5" customHeight="1" x14ac:dyDescent="0.2">
      <c r="A61" s="14"/>
      <c r="B61" s="75"/>
      <c r="C61" s="73" t="s">
        <v>2531</v>
      </c>
      <c r="D61" s="78" t="s">
        <v>86</v>
      </c>
      <c r="E61" s="13">
        <v>44511</v>
      </c>
      <c r="F61" s="76" t="s">
        <v>87</v>
      </c>
      <c r="G61" s="13">
        <v>44513</v>
      </c>
      <c r="H61" s="77" t="s">
        <v>2471</v>
      </c>
      <c r="I61" s="16">
        <v>74</v>
      </c>
      <c r="J61" s="16">
        <v>51</v>
      </c>
      <c r="K61" s="16">
        <v>20</v>
      </c>
      <c r="L61" s="16">
        <v>5</v>
      </c>
      <c r="M61" s="81">
        <v>18.87</v>
      </c>
      <c r="N61" s="95">
        <v>18.87</v>
      </c>
      <c r="O61" s="64">
        <v>2530</v>
      </c>
      <c r="P61" s="65">
        <f>Table224578910112345678910111213141516171819202122232425[[#This Row],[PEMBULATAN]]*O61</f>
        <v>47741.100000000006</v>
      </c>
    </row>
    <row r="62" spans="1:16" ht="25.5" customHeight="1" x14ac:dyDescent="0.2">
      <c r="A62" s="14"/>
      <c r="B62" s="75"/>
      <c r="C62" s="73" t="s">
        <v>2532</v>
      </c>
      <c r="D62" s="78" t="s">
        <v>86</v>
      </c>
      <c r="E62" s="13">
        <v>44511</v>
      </c>
      <c r="F62" s="76" t="s">
        <v>87</v>
      </c>
      <c r="G62" s="13">
        <v>44513</v>
      </c>
      <c r="H62" s="77" t="s">
        <v>2471</v>
      </c>
      <c r="I62" s="16">
        <v>98</v>
      </c>
      <c r="J62" s="16">
        <v>65</v>
      </c>
      <c r="K62" s="16">
        <v>24</v>
      </c>
      <c r="L62" s="16">
        <v>15</v>
      </c>
      <c r="M62" s="81">
        <v>38.22</v>
      </c>
      <c r="N62" s="95">
        <v>38.22</v>
      </c>
      <c r="O62" s="64">
        <v>2530</v>
      </c>
      <c r="P62" s="65">
        <f>Table224578910112345678910111213141516171819202122232425[[#This Row],[PEMBULATAN]]*O62</f>
        <v>96696.599999999991</v>
      </c>
    </row>
    <row r="63" spans="1:16" ht="25.5" customHeight="1" x14ac:dyDescent="0.2">
      <c r="A63" s="14"/>
      <c r="B63" s="75"/>
      <c r="C63" s="73" t="s">
        <v>2533</v>
      </c>
      <c r="D63" s="78" t="s">
        <v>86</v>
      </c>
      <c r="E63" s="13">
        <v>44511</v>
      </c>
      <c r="F63" s="76" t="s">
        <v>87</v>
      </c>
      <c r="G63" s="13">
        <v>44513</v>
      </c>
      <c r="H63" s="77" t="s">
        <v>2471</v>
      </c>
      <c r="I63" s="16">
        <v>48</v>
      </c>
      <c r="J63" s="16">
        <v>30</v>
      </c>
      <c r="K63" s="16">
        <v>18</v>
      </c>
      <c r="L63" s="16">
        <v>3</v>
      </c>
      <c r="M63" s="81">
        <v>6.48</v>
      </c>
      <c r="N63" s="95">
        <v>7</v>
      </c>
      <c r="O63" s="64">
        <v>2530</v>
      </c>
      <c r="P63" s="65">
        <f>Table224578910112345678910111213141516171819202122232425[[#This Row],[PEMBULATAN]]*O63</f>
        <v>17710</v>
      </c>
    </row>
    <row r="64" spans="1:16" ht="25.5" customHeight="1" x14ac:dyDescent="0.2">
      <c r="A64" s="14"/>
      <c r="B64" s="75"/>
      <c r="C64" s="73" t="s">
        <v>2534</v>
      </c>
      <c r="D64" s="78" t="s">
        <v>86</v>
      </c>
      <c r="E64" s="13">
        <v>44511</v>
      </c>
      <c r="F64" s="76" t="s">
        <v>87</v>
      </c>
      <c r="G64" s="13">
        <v>44513</v>
      </c>
      <c r="H64" s="77" t="s">
        <v>2471</v>
      </c>
      <c r="I64" s="16">
        <v>92</v>
      </c>
      <c r="J64" s="16">
        <v>53</v>
      </c>
      <c r="K64" s="16">
        <v>34</v>
      </c>
      <c r="L64" s="16">
        <v>15</v>
      </c>
      <c r="M64" s="81">
        <v>41.445999999999998</v>
      </c>
      <c r="N64" s="95">
        <v>42</v>
      </c>
      <c r="O64" s="64">
        <v>2530</v>
      </c>
      <c r="P64" s="65">
        <f>Table224578910112345678910111213141516171819202122232425[[#This Row],[PEMBULATAN]]*O64</f>
        <v>106260</v>
      </c>
    </row>
    <row r="65" spans="1:16" ht="25.5" customHeight="1" x14ac:dyDescent="0.2">
      <c r="A65" s="14"/>
      <c r="B65" s="75"/>
      <c r="C65" s="73" t="s">
        <v>2535</v>
      </c>
      <c r="D65" s="78" t="s">
        <v>86</v>
      </c>
      <c r="E65" s="13">
        <v>44511</v>
      </c>
      <c r="F65" s="76" t="s">
        <v>87</v>
      </c>
      <c r="G65" s="13">
        <v>44513</v>
      </c>
      <c r="H65" s="77" t="s">
        <v>2471</v>
      </c>
      <c r="I65" s="16">
        <v>50</v>
      </c>
      <c r="J65" s="16">
        <v>40</v>
      </c>
      <c r="K65" s="16">
        <v>20</v>
      </c>
      <c r="L65" s="16">
        <v>3</v>
      </c>
      <c r="M65" s="81">
        <v>10</v>
      </c>
      <c r="N65" s="95">
        <v>10</v>
      </c>
      <c r="O65" s="64">
        <v>2530</v>
      </c>
      <c r="P65" s="65">
        <f>Table224578910112345678910111213141516171819202122232425[[#This Row],[PEMBULATAN]]*O65</f>
        <v>25300</v>
      </c>
    </row>
    <row r="66" spans="1:16" ht="25.5" customHeight="1" x14ac:dyDescent="0.2">
      <c r="A66" s="14"/>
      <c r="B66" s="75"/>
      <c r="C66" s="73" t="s">
        <v>2536</v>
      </c>
      <c r="D66" s="78" t="s">
        <v>86</v>
      </c>
      <c r="E66" s="13">
        <v>44511</v>
      </c>
      <c r="F66" s="76" t="s">
        <v>87</v>
      </c>
      <c r="G66" s="13">
        <v>44513</v>
      </c>
      <c r="H66" s="77" t="s">
        <v>2471</v>
      </c>
      <c r="I66" s="16">
        <v>90</v>
      </c>
      <c r="J66" s="16">
        <v>60</v>
      </c>
      <c r="K66" s="16">
        <v>30</v>
      </c>
      <c r="L66" s="16">
        <v>13</v>
      </c>
      <c r="M66" s="81">
        <v>40.5</v>
      </c>
      <c r="N66" s="95">
        <v>40.5</v>
      </c>
      <c r="O66" s="64">
        <v>2530</v>
      </c>
      <c r="P66" s="65">
        <f>Table224578910112345678910111213141516171819202122232425[[#This Row],[PEMBULATAN]]*O66</f>
        <v>102465</v>
      </c>
    </row>
    <row r="67" spans="1:16" ht="25.5" customHeight="1" x14ac:dyDescent="0.2">
      <c r="A67" s="14"/>
      <c r="B67" s="75"/>
      <c r="C67" s="73" t="s">
        <v>2537</v>
      </c>
      <c r="D67" s="78" t="s">
        <v>86</v>
      </c>
      <c r="E67" s="13">
        <v>44511</v>
      </c>
      <c r="F67" s="76" t="s">
        <v>87</v>
      </c>
      <c r="G67" s="13">
        <v>44513</v>
      </c>
      <c r="H67" s="77" t="s">
        <v>2471</v>
      </c>
      <c r="I67" s="16">
        <v>53</v>
      </c>
      <c r="J67" s="16">
        <v>50</v>
      </c>
      <c r="K67" s="16">
        <v>20</v>
      </c>
      <c r="L67" s="16">
        <v>4</v>
      </c>
      <c r="M67" s="81">
        <v>13.25</v>
      </c>
      <c r="N67" s="95">
        <v>13.25</v>
      </c>
      <c r="O67" s="64">
        <v>2530</v>
      </c>
      <c r="P67" s="65">
        <f>Table224578910112345678910111213141516171819202122232425[[#This Row],[PEMBULATAN]]*O67</f>
        <v>33522.5</v>
      </c>
    </row>
    <row r="68" spans="1:16" ht="25.5" customHeight="1" x14ac:dyDescent="0.2">
      <c r="A68" s="14"/>
      <c r="B68" s="75"/>
      <c r="C68" s="73" t="s">
        <v>2538</v>
      </c>
      <c r="D68" s="78" t="s">
        <v>86</v>
      </c>
      <c r="E68" s="13">
        <v>44511</v>
      </c>
      <c r="F68" s="76" t="s">
        <v>87</v>
      </c>
      <c r="G68" s="13">
        <v>44513</v>
      </c>
      <c r="H68" s="77" t="s">
        <v>2471</v>
      </c>
      <c r="I68" s="16">
        <v>96</v>
      </c>
      <c r="J68" s="16">
        <v>58</v>
      </c>
      <c r="K68" s="16">
        <v>32</v>
      </c>
      <c r="L68" s="16">
        <v>21</v>
      </c>
      <c r="M68" s="81">
        <v>44.543999999999997</v>
      </c>
      <c r="N68" s="95">
        <v>44.543999999999997</v>
      </c>
      <c r="O68" s="64">
        <v>2530</v>
      </c>
      <c r="P68" s="65">
        <f>Table224578910112345678910111213141516171819202122232425[[#This Row],[PEMBULATAN]]*O68</f>
        <v>112696.31999999999</v>
      </c>
    </row>
    <row r="69" spans="1:16" ht="25.5" customHeight="1" x14ac:dyDescent="0.2">
      <c r="A69" s="14"/>
      <c r="B69" s="75"/>
      <c r="C69" s="73" t="s">
        <v>2539</v>
      </c>
      <c r="D69" s="78" t="s">
        <v>86</v>
      </c>
      <c r="E69" s="13">
        <v>44511</v>
      </c>
      <c r="F69" s="76" t="s">
        <v>87</v>
      </c>
      <c r="G69" s="13">
        <v>44513</v>
      </c>
      <c r="H69" s="77" t="s">
        <v>2471</v>
      </c>
      <c r="I69" s="16">
        <v>95</v>
      </c>
      <c r="J69" s="16">
        <v>60</v>
      </c>
      <c r="K69" s="16">
        <v>35</v>
      </c>
      <c r="L69" s="16">
        <v>25</v>
      </c>
      <c r="M69" s="81">
        <v>49.875</v>
      </c>
      <c r="N69" s="95">
        <v>49.875</v>
      </c>
      <c r="O69" s="64">
        <v>2530</v>
      </c>
      <c r="P69" s="65">
        <f>Table224578910112345678910111213141516171819202122232425[[#This Row],[PEMBULATAN]]*O69</f>
        <v>126183.75</v>
      </c>
    </row>
    <row r="70" spans="1:16" ht="25.5" customHeight="1" x14ac:dyDescent="0.2">
      <c r="A70" s="14"/>
      <c r="B70" s="75"/>
      <c r="C70" s="73" t="s">
        <v>2540</v>
      </c>
      <c r="D70" s="78" t="s">
        <v>86</v>
      </c>
      <c r="E70" s="13">
        <v>44511</v>
      </c>
      <c r="F70" s="76" t="s">
        <v>87</v>
      </c>
      <c r="G70" s="13">
        <v>44513</v>
      </c>
      <c r="H70" s="77" t="s">
        <v>2471</v>
      </c>
      <c r="I70" s="16">
        <v>55</v>
      </c>
      <c r="J70" s="16">
        <v>40</v>
      </c>
      <c r="K70" s="16">
        <v>22</v>
      </c>
      <c r="L70" s="16">
        <v>4</v>
      </c>
      <c r="M70" s="81">
        <v>12.1</v>
      </c>
      <c r="N70" s="95">
        <v>12.1</v>
      </c>
      <c r="O70" s="64">
        <v>2530</v>
      </c>
      <c r="P70" s="65">
        <f>Table224578910112345678910111213141516171819202122232425[[#This Row],[PEMBULATAN]]*O70</f>
        <v>30613</v>
      </c>
    </row>
    <row r="71" spans="1:16" ht="25.5" customHeight="1" x14ac:dyDescent="0.2">
      <c r="A71" s="14"/>
      <c r="B71" s="75"/>
      <c r="C71" s="73" t="s">
        <v>2541</v>
      </c>
      <c r="D71" s="78" t="s">
        <v>86</v>
      </c>
      <c r="E71" s="13">
        <v>44511</v>
      </c>
      <c r="F71" s="76" t="s">
        <v>87</v>
      </c>
      <c r="G71" s="13">
        <v>44513</v>
      </c>
      <c r="H71" s="77" t="s">
        <v>2471</v>
      </c>
      <c r="I71" s="16">
        <v>90</v>
      </c>
      <c r="J71" s="16">
        <v>59</v>
      </c>
      <c r="K71" s="16">
        <v>23</v>
      </c>
      <c r="L71" s="16">
        <v>8</v>
      </c>
      <c r="M71" s="81">
        <v>30.532499999999999</v>
      </c>
      <c r="N71" s="95">
        <v>30.532499999999999</v>
      </c>
      <c r="O71" s="64">
        <v>2530</v>
      </c>
      <c r="P71" s="65">
        <f>Table224578910112345678910111213141516171819202122232425[[#This Row],[PEMBULATAN]]*O71</f>
        <v>77247.224999999991</v>
      </c>
    </row>
    <row r="72" spans="1:16" ht="25.5" customHeight="1" x14ac:dyDescent="0.2">
      <c r="A72" s="14"/>
      <c r="B72" s="75"/>
      <c r="C72" s="73" t="s">
        <v>2542</v>
      </c>
      <c r="D72" s="78" t="s">
        <v>86</v>
      </c>
      <c r="E72" s="13">
        <v>44511</v>
      </c>
      <c r="F72" s="76" t="s">
        <v>87</v>
      </c>
      <c r="G72" s="13">
        <v>44513</v>
      </c>
      <c r="H72" s="77" t="s">
        <v>2471</v>
      </c>
      <c r="I72" s="16">
        <v>58</v>
      </c>
      <c r="J72" s="16">
        <v>40</v>
      </c>
      <c r="K72" s="16">
        <v>18</v>
      </c>
      <c r="L72" s="16">
        <v>4</v>
      </c>
      <c r="M72" s="81">
        <v>10.44</v>
      </c>
      <c r="N72" s="95">
        <v>11</v>
      </c>
      <c r="O72" s="64">
        <v>2530</v>
      </c>
      <c r="P72" s="65">
        <f>Table224578910112345678910111213141516171819202122232425[[#This Row],[PEMBULATAN]]*O72</f>
        <v>27830</v>
      </c>
    </row>
    <row r="73" spans="1:16" ht="25.5" customHeight="1" x14ac:dyDescent="0.2">
      <c r="A73" s="14"/>
      <c r="B73" s="75"/>
      <c r="C73" s="73" t="s">
        <v>2543</v>
      </c>
      <c r="D73" s="78" t="s">
        <v>86</v>
      </c>
      <c r="E73" s="13">
        <v>44511</v>
      </c>
      <c r="F73" s="76" t="s">
        <v>87</v>
      </c>
      <c r="G73" s="13">
        <v>44513</v>
      </c>
      <c r="H73" s="77" t="s">
        <v>2471</v>
      </c>
      <c r="I73" s="16">
        <v>50</v>
      </c>
      <c r="J73" s="16">
        <v>30</v>
      </c>
      <c r="K73" s="16">
        <v>12</v>
      </c>
      <c r="L73" s="16">
        <v>2</v>
      </c>
      <c r="M73" s="81">
        <v>4.5</v>
      </c>
      <c r="N73" s="95">
        <v>4.5</v>
      </c>
      <c r="O73" s="64">
        <v>2530</v>
      </c>
      <c r="P73" s="65">
        <f>Table224578910112345678910111213141516171819202122232425[[#This Row],[PEMBULATAN]]*O73</f>
        <v>11385</v>
      </c>
    </row>
    <row r="74" spans="1:16" ht="25.5" customHeight="1" x14ac:dyDescent="0.2">
      <c r="A74" s="14"/>
      <c r="B74" s="75"/>
      <c r="C74" s="73" t="s">
        <v>2544</v>
      </c>
      <c r="D74" s="78" t="s">
        <v>86</v>
      </c>
      <c r="E74" s="13">
        <v>44511</v>
      </c>
      <c r="F74" s="76" t="s">
        <v>87</v>
      </c>
      <c r="G74" s="13">
        <v>44513</v>
      </c>
      <c r="H74" s="77" t="s">
        <v>2471</v>
      </c>
      <c r="I74" s="16">
        <v>54</v>
      </c>
      <c r="J74" s="16">
        <v>42</v>
      </c>
      <c r="K74" s="16">
        <v>22</v>
      </c>
      <c r="L74" s="16">
        <v>2</v>
      </c>
      <c r="M74" s="81">
        <v>12.474</v>
      </c>
      <c r="N74" s="95">
        <v>13</v>
      </c>
      <c r="O74" s="64">
        <v>2530</v>
      </c>
      <c r="P74" s="65">
        <f>Table224578910112345678910111213141516171819202122232425[[#This Row],[PEMBULATAN]]*O74</f>
        <v>32890</v>
      </c>
    </row>
    <row r="75" spans="1:16" ht="25.5" customHeight="1" x14ac:dyDescent="0.2">
      <c r="A75" s="14"/>
      <c r="B75" s="75"/>
      <c r="C75" s="73" t="s">
        <v>2545</v>
      </c>
      <c r="D75" s="78" t="s">
        <v>86</v>
      </c>
      <c r="E75" s="13">
        <v>44511</v>
      </c>
      <c r="F75" s="76" t="s">
        <v>87</v>
      </c>
      <c r="G75" s="13">
        <v>44513</v>
      </c>
      <c r="H75" s="77" t="s">
        <v>2471</v>
      </c>
      <c r="I75" s="16">
        <v>98</v>
      </c>
      <c r="J75" s="16">
        <v>68</v>
      </c>
      <c r="K75" s="16">
        <v>24</v>
      </c>
      <c r="L75" s="16">
        <v>8</v>
      </c>
      <c r="M75" s="81">
        <v>39.984000000000002</v>
      </c>
      <c r="N75" s="95">
        <v>39.984000000000002</v>
      </c>
      <c r="O75" s="64">
        <v>2530</v>
      </c>
      <c r="P75" s="65">
        <f>Table224578910112345678910111213141516171819202122232425[[#This Row],[PEMBULATAN]]*O75</f>
        <v>101159.52</v>
      </c>
    </row>
    <row r="76" spans="1:16" ht="25.5" customHeight="1" x14ac:dyDescent="0.2">
      <c r="A76" s="14"/>
      <c r="B76" s="75"/>
      <c r="C76" s="73" t="s">
        <v>2546</v>
      </c>
      <c r="D76" s="78" t="s">
        <v>86</v>
      </c>
      <c r="E76" s="13">
        <v>44511</v>
      </c>
      <c r="F76" s="76" t="s">
        <v>87</v>
      </c>
      <c r="G76" s="13">
        <v>44513</v>
      </c>
      <c r="H76" s="77" t="s">
        <v>2471</v>
      </c>
      <c r="I76" s="16">
        <v>70</v>
      </c>
      <c r="J76" s="16">
        <v>54</v>
      </c>
      <c r="K76" s="16">
        <v>26</v>
      </c>
      <c r="L76" s="16">
        <v>10</v>
      </c>
      <c r="M76" s="81">
        <v>24.57</v>
      </c>
      <c r="N76" s="95">
        <v>24.57</v>
      </c>
      <c r="O76" s="64">
        <v>2530</v>
      </c>
      <c r="P76" s="65">
        <f>Table224578910112345678910111213141516171819202122232425[[#This Row],[PEMBULATAN]]*O76</f>
        <v>62162.1</v>
      </c>
    </row>
    <row r="77" spans="1:16" ht="25.5" customHeight="1" x14ac:dyDescent="0.2">
      <c r="A77" s="14"/>
      <c r="B77" s="75"/>
      <c r="C77" s="73" t="s">
        <v>2547</v>
      </c>
      <c r="D77" s="78" t="s">
        <v>86</v>
      </c>
      <c r="E77" s="13">
        <v>44511</v>
      </c>
      <c r="F77" s="76" t="s">
        <v>87</v>
      </c>
      <c r="G77" s="13">
        <v>44513</v>
      </c>
      <c r="H77" s="77" t="s">
        <v>2471</v>
      </c>
      <c r="I77" s="16">
        <v>98</v>
      </c>
      <c r="J77" s="16">
        <v>53</v>
      </c>
      <c r="K77" s="16">
        <v>28</v>
      </c>
      <c r="L77" s="16">
        <v>30</v>
      </c>
      <c r="M77" s="81">
        <v>36.357999999999997</v>
      </c>
      <c r="N77" s="95">
        <v>37</v>
      </c>
      <c r="O77" s="64">
        <v>2530</v>
      </c>
      <c r="P77" s="65">
        <f>Table224578910112345678910111213141516171819202122232425[[#This Row],[PEMBULATAN]]*O77</f>
        <v>93610</v>
      </c>
    </row>
    <row r="78" spans="1:16" ht="25.5" customHeight="1" x14ac:dyDescent="0.2">
      <c r="A78" s="14"/>
      <c r="B78" s="75"/>
      <c r="C78" s="73" t="s">
        <v>2548</v>
      </c>
      <c r="D78" s="78" t="s">
        <v>86</v>
      </c>
      <c r="E78" s="13">
        <v>44511</v>
      </c>
      <c r="F78" s="76" t="s">
        <v>87</v>
      </c>
      <c r="G78" s="13">
        <v>44513</v>
      </c>
      <c r="H78" s="77" t="s">
        <v>2471</v>
      </c>
      <c r="I78" s="16">
        <v>80</v>
      </c>
      <c r="J78" s="16">
        <v>42</v>
      </c>
      <c r="K78" s="16">
        <v>48</v>
      </c>
      <c r="L78" s="16">
        <v>19</v>
      </c>
      <c r="M78" s="81">
        <v>40.32</v>
      </c>
      <c r="N78" s="95">
        <v>41</v>
      </c>
      <c r="O78" s="64">
        <v>2530</v>
      </c>
      <c r="P78" s="65">
        <f>Table224578910112345678910111213141516171819202122232425[[#This Row],[PEMBULATAN]]*O78</f>
        <v>103730</v>
      </c>
    </row>
    <row r="79" spans="1:16" ht="25.5" customHeight="1" x14ac:dyDescent="0.2">
      <c r="A79" s="14"/>
      <c r="B79" s="75"/>
      <c r="C79" s="73" t="s">
        <v>2549</v>
      </c>
      <c r="D79" s="78" t="s">
        <v>86</v>
      </c>
      <c r="E79" s="13">
        <v>44511</v>
      </c>
      <c r="F79" s="76" t="s">
        <v>87</v>
      </c>
      <c r="G79" s="13">
        <v>44513</v>
      </c>
      <c r="H79" s="77" t="s">
        <v>2471</v>
      </c>
      <c r="I79" s="16">
        <v>100</v>
      </c>
      <c r="J79" s="16">
        <v>56</v>
      </c>
      <c r="K79" s="16">
        <v>36</v>
      </c>
      <c r="L79" s="16">
        <v>20</v>
      </c>
      <c r="M79" s="81">
        <v>50.4</v>
      </c>
      <c r="N79" s="95">
        <v>51</v>
      </c>
      <c r="O79" s="64">
        <v>2530</v>
      </c>
      <c r="P79" s="65">
        <f>Table224578910112345678910111213141516171819202122232425[[#This Row],[PEMBULATAN]]*O79</f>
        <v>129030</v>
      </c>
    </row>
    <row r="80" spans="1:16" ht="25.5" customHeight="1" x14ac:dyDescent="0.2">
      <c r="A80" s="14"/>
      <c r="B80" s="75"/>
      <c r="C80" s="73" t="s">
        <v>2550</v>
      </c>
      <c r="D80" s="78" t="s">
        <v>86</v>
      </c>
      <c r="E80" s="13">
        <v>44511</v>
      </c>
      <c r="F80" s="76" t="s">
        <v>87</v>
      </c>
      <c r="G80" s="13">
        <v>44513</v>
      </c>
      <c r="H80" s="77" t="s">
        <v>2471</v>
      </c>
      <c r="I80" s="16">
        <v>92</v>
      </c>
      <c r="J80" s="16">
        <v>58</v>
      </c>
      <c r="K80" s="16">
        <v>32</v>
      </c>
      <c r="L80" s="16">
        <v>20</v>
      </c>
      <c r="M80" s="81">
        <v>42.688000000000002</v>
      </c>
      <c r="N80" s="95">
        <v>42.688000000000002</v>
      </c>
      <c r="O80" s="64">
        <v>2530</v>
      </c>
      <c r="P80" s="65">
        <f>Table224578910112345678910111213141516171819202122232425[[#This Row],[PEMBULATAN]]*O80</f>
        <v>108000.64</v>
      </c>
    </row>
    <row r="81" spans="1:16" ht="25.5" customHeight="1" x14ac:dyDescent="0.2">
      <c r="A81" s="14"/>
      <c r="B81" s="75"/>
      <c r="C81" s="73" t="s">
        <v>2551</v>
      </c>
      <c r="D81" s="78" t="s">
        <v>86</v>
      </c>
      <c r="E81" s="13">
        <v>44511</v>
      </c>
      <c r="F81" s="76" t="s">
        <v>87</v>
      </c>
      <c r="G81" s="13">
        <v>44513</v>
      </c>
      <c r="H81" s="77" t="s">
        <v>2471</v>
      </c>
      <c r="I81" s="16">
        <v>88</v>
      </c>
      <c r="J81" s="16">
        <v>64</v>
      </c>
      <c r="K81" s="16">
        <v>26</v>
      </c>
      <c r="L81" s="16">
        <v>7</v>
      </c>
      <c r="M81" s="81">
        <v>36.607999999999997</v>
      </c>
      <c r="N81" s="95">
        <v>36.607999999999997</v>
      </c>
      <c r="O81" s="64">
        <v>2530</v>
      </c>
      <c r="P81" s="65">
        <f>Table224578910112345678910111213141516171819202122232425[[#This Row],[PEMBULATAN]]*O81</f>
        <v>92618.239999999991</v>
      </c>
    </row>
    <row r="82" spans="1:16" ht="25.5" customHeight="1" x14ac:dyDescent="0.2">
      <c r="A82" s="14"/>
      <c r="B82" s="75"/>
      <c r="C82" s="73" t="s">
        <v>2552</v>
      </c>
      <c r="D82" s="78" t="s">
        <v>86</v>
      </c>
      <c r="E82" s="13">
        <v>44511</v>
      </c>
      <c r="F82" s="76" t="s">
        <v>87</v>
      </c>
      <c r="G82" s="13">
        <v>44513</v>
      </c>
      <c r="H82" s="77" t="s">
        <v>2471</v>
      </c>
      <c r="I82" s="16">
        <v>70</v>
      </c>
      <c r="J82" s="16">
        <v>55</v>
      </c>
      <c r="K82" s="16">
        <v>22</v>
      </c>
      <c r="L82" s="16">
        <v>13</v>
      </c>
      <c r="M82" s="81">
        <v>21.175000000000001</v>
      </c>
      <c r="N82" s="95">
        <v>21.175000000000001</v>
      </c>
      <c r="O82" s="64">
        <v>2530</v>
      </c>
      <c r="P82" s="65">
        <f>Table224578910112345678910111213141516171819202122232425[[#This Row],[PEMBULATAN]]*O82</f>
        <v>53572.75</v>
      </c>
    </row>
    <row r="83" spans="1:16" ht="25.5" customHeight="1" x14ac:dyDescent="0.2">
      <c r="A83" s="14"/>
      <c r="B83" s="75"/>
      <c r="C83" s="73" t="s">
        <v>2553</v>
      </c>
      <c r="D83" s="78" t="s">
        <v>86</v>
      </c>
      <c r="E83" s="13">
        <v>44511</v>
      </c>
      <c r="F83" s="76" t="s">
        <v>87</v>
      </c>
      <c r="G83" s="13">
        <v>44513</v>
      </c>
      <c r="H83" s="77" t="s">
        <v>2471</v>
      </c>
      <c r="I83" s="16">
        <v>80</v>
      </c>
      <c r="J83" s="16">
        <v>55</v>
      </c>
      <c r="K83" s="16">
        <v>23</v>
      </c>
      <c r="L83" s="16">
        <v>14</v>
      </c>
      <c r="M83" s="81">
        <v>25.3</v>
      </c>
      <c r="N83" s="95">
        <v>26</v>
      </c>
      <c r="O83" s="64">
        <v>2530</v>
      </c>
      <c r="P83" s="65">
        <f>Table224578910112345678910111213141516171819202122232425[[#This Row],[PEMBULATAN]]*O83</f>
        <v>65780</v>
      </c>
    </row>
    <row r="84" spans="1:16" ht="25.5" customHeight="1" x14ac:dyDescent="0.2">
      <c r="A84" s="14"/>
      <c r="B84" s="75"/>
      <c r="C84" s="73" t="s">
        <v>2554</v>
      </c>
      <c r="D84" s="78" t="s">
        <v>86</v>
      </c>
      <c r="E84" s="13">
        <v>44511</v>
      </c>
      <c r="F84" s="76" t="s">
        <v>87</v>
      </c>
      <c r="G84" s="13">
        <v>44513</v>
      </c>
      <c r="H84" s="77" t="s">
        <v>2471</v>
      </c>
      <c r="I84" s="16">
        <v>77</v>
      </c>
      <c r="J84" s="16">
        <v>50</v>
      </c>
      <c r="K84" s="16">
        <v>28</v>
      </c>
      <c r="L84" s="16">
        <v>4</v>
      </c>
      <c r="M84" s="81">
        <v>26.95</v>
      </c>
      <c r="N84" s="95">
        <v>26.95</v>
      </c>
      <c r="O84" s="64">
        <v>2530</v>
      </c>
      <c r="P84" s="65">
        <f>Table224578910112345678910111213141516171819202122232425[[#This Row],[PEMBULATAN]]*O84</f>
        <v>68183.5</v>
      </c>
    </row>
    <row r="85" spans="1:16" ht="25.5" customHeight="1" x14ac:dyDescent="0.2">
      <c r="A85" s="14"/>
      <c r="B85" s="75"/>
      <c r="C85" s="73" t="s">
        <v>2555</v>
      </c>
      <c r="D85" s="78" t="s">
        <v>86</v>
      </c>
      <c r="E85" s="13">
        <v>44511</v>
      </c>
      <c r="F85" s="76" t="s">
        <v>87</v>
      </c>
      <c r="G85" s="13">
        <v>44513</v>
      </c>
      <c r="H85" s="77" t="s">
        <v>2471</v>
      </c>
      <c r="I85" s="16">
        <v>50</v>
      </c>
      <c r="J85" s="16">
        <v>43</v>
      </c>
      <c r="K85" s="16">
        <v>25</v>
      </c>
      <c r="L85" s="16">
        <v>9</v>
      </c>
      <c r="M85" s="81">
        <v>13.4375</v>
      </c>
      <c r="N85" s="95">
        <v>14</v>
      </c>
      <c r="O85" s="64">
        <v>2530</v>
      </c>
      <c r="P85" s="65">
        <f>Table224578910112345678910111213141516171819202122232425[[#This Row],[PEMBULATAN]]*O85</f>
        <v>35420</v>
      </c>
    </row>
    <row r="86" spans="1:16" ht="25.5" customHeight="1" x14ac:dyDescent="0.2">
      <c r="A86" s="14"/>
      <c r="B86" s="75"/>
      <c r="C86" s="73" t="s">
        <v>2556</v>
      </c>
      <c r="D86" s="78" t="s">
        <v>86</v>
      </c>
      <c r="E86" s="13">
        <v>44511</v>
      </c>
      <c r="F86" s="76" t="s">
        <v>87</v>
      </c>
      <c r="G86" s="13">
        <v>44513</v>
      </c>
      <c r="H86" s="77" t="s">
        <v>2471</v>
      </c>
      <c r="I86" s="16">
        <v>90</v>
      </c>
      <c r="J86" s="16">
        <v>54</v>
      </c>
      <c r="K86" s="16">
        <v>26</v>
      </c>
      <c r="L86" s="16">
        <v>13</v>
      </c>
      <c r="M86" s="81">
        <v>31.59</v>
      </c>
      <c r="N86" s="95">
        <v>31.59</v>
      </c>
      <c r="O86" s="64">
        <v>2530</v>
      </c>
      <c r="P86" s="65">
        <f>Table224578910112345678910111213141516171819202122232425[[#This Row],[PEMBULATAN]]*O86</f>
        <v>79922.7</v>
      </c>
    </row>
    <row r="87" spans="1:16" ht="25.5" customHeight="1" x14ac:dyDescent="0.2">
      <c r="A87" s="14"/>
      <c r="B87" s="75"/>
      <c r="C87" s="73" t="s">
        <v>2557</v>
      </c>
      <c r="D87" s="78" t="s">
        <v>86</v>
      </c>
      <c r="E87" s="13">
        <v>44511</v>
      </c>
      <c r="F87" s="76" t="s">
        <v>87</v>
      </c>
      <c r="G87" s="13">
        <v>44513</v>
      </c>
      <c r="H87" s="77" t="s">
        <v>2471</v>
      </c>
      <c r="I87" s="16">
        <v>70</v>
      </c>
      <c r="J87" s="16">
        <v>53</v>
      </c>
      <c r="K87" s="16">
        <v>24</v>
      </c>
      <c r="L87" s="16">
        <v>7</v>
      </c>
      <c r="M87" s="81">
        <v>22.26</v>
      </c>
      <c r="N87" s="95">
        <v>22.26</v>
      </c>
      <c r="O87" s="64">
        <v>2530</v>
      </c>
      <c r="P87" s="65">
        <f>Table224578910112345678910111213141516171819202122232425[[#This Row],[PEMBULATAN]]*O87</f>
        <v>56317.8</v>
      </c>
    </row>
    <row r="88" spans="1:16" ht="25.5" customHeight="1" x14ac:dyDescent="0.2">
      <c r="A88" s="14"/>
      <c r="B88" s="75"/>
      <c r="C88" s="73" t="s">
        <v>2558</v>
      </c>
      <c r="D88" s="78" t="s">
        <v>86</v>
      </c>
      <c r="E88" s="13">
        <v>44511</v>
      </c>
      <c r="F88" s="76" t="s">
        <v>87</v>
      </c>
      <c r="G88" s="13">
        <v>44513</v>
      </c>
      <c r="H88" s="77" t="s">
        <v>2471</v>
      </c>
      <c r="I88" s="16">
        <v>40</v>
      </c>
      <c r="J88" s="16">
        <v>40</v>
      </c>
      <c r="K88" s="16">
        <v>12</v>
      </c>
      <c r="L88" s="16">
        <v>2</v>
      </c>
      <c r="M88" s="81">
        <v>4.8</v>
      </c>
      <c r="N88" s="95">
        <v>4.8</v>
      </c>
      <c r="O88" s="64">
        <v>2530</v>
      </c>
      <c r="P88" s="65">
        <f>Table224578910112345678910111213141516171819202122232425[[#This Row],[PEMBULATAN]]*O88</f>
        <v>12144</v>
      </c>
    </row>
    <row r="89" spans="1:16" ht="25.5" customHeight="1" x14ac:dyDescent="0.2">
      <c r="A89" s="14"/>
      <c r="B89" s="75"/>
      <c r="C89" s="73" t="s">
        <v>2559</v>
      </c>
      <c r="D89" s="78" t="s">
        <v>86</v>
      </c>
      <c r="E89" s="13">
        <v>44511</v>
      </c>
      <c r="F89" s="76" t="s">
        <v>87</v>
      </c>
      <c r="G89" s="13">
        <v>44513</v>
      </c>
      <c r="H89" s="77" t="s">
        <v>2471</v>
      </c>
      <c r="I89" s="16">
        <v>60</v>
      </c>
      <c r="J89" s="16">
        <v>43</v>
      </c>
      <c r="K89" s="16">
        <v>38</v>
      </c>
      <c r="L89" s="16">
        <v>5</v>
      </c>
      <c r="M89" s="81">
        <v>24.51</v>
      </c>
      <c r="N89" s="95">
        <v>24.51</v>
      </c>
      <c r="O89" s="64">
        <v>2530</v>
      </c>
      <c r="P89" s="65">
        <f>Table224578910112345678910111213141516171819202122232425[[#This Row],[PEMBULATAN]]*O89</f>
        <v>62010.3</v>
      </c>
    </row>
    <row r="90" spans="1:16" ht="25.5" customHeight="1" x14ac:dyDescent="0.2">
      <c r="A90" s="14"/>
      <c r="B90" s="75"/>
      <c r="C90" s="73" t="s">
        <v>2560</v>
      </c>
      <c r="D90" s="78" t="s">
        <v>86</v>
      </c>
      <c r="E90" s="13">
        <v>44511</v>
      </c>
      <c r="F90" s="76" t="s">
        <v>87</v>
      </c>
      <c r="G90" s="13">
        <v>44513</v>
      </c>
      <c r="H90" s="77" t="s">
        <v>2471</v>
      </c>
      <c r="I90" s="16">
        <v>60</v>
      </c>
      <c r="J90" s="16">
        <v>31</v>
      </c>
      <c r="K90" s="16">
        <v>26</v>
      </c>
      <c r="L90" s="16">
        <v>6</v>
      </c>
      <c r="M90" s="81">
        <v>12.09</v>
      </c>
      <c r="N90" s="95">
        <v>12.09</v>
      </c>
      <c r="O90" s="64">
        <v>2530</v>
      </c>
      <c r="P90" s="65">
        <f>Table224578910112345678910111213141516171819202122232425[[#This Row],[PEMBULATAN]]*O90</f>
        <v>30587.7</v>
      </c>
    </row>
    <row r="91" spans="1:16" ht="25.5" customHeight="1" x14ac:dyDescent="0.2">
      <c r="A91" s="14"/>
      <c r="B91" s="75"/>
      <c r="C91" s="73" t="s">
        <v>2561</v>
      </c>
      <c r="D91" s="78" t="s">
        <v>86</v>
      </c>
      <c r="E91" s="13">
        <v>44511</v>
      </c>
      <c r="F91" s="76" t="s">
        <v>87</v>
      </c>
      <c r="G91" s="13">
        <v>44513</v>
      </c>
      <c r="H91" s="77" t="s">
        <v>2471</v>
      </c>
      <c r="I91" s="16">
        <v>71</v>
      </c>
      <c r="J91" s="16">
        <v>53</v>
      </c>
      <c r="K91" s="16">
        <v>33</v>
      </c>
      <c r="L91" s="16">
        <v>9</v>
      </c>
      <c r="M91" s="81">
        <v>31.044750000000001</v>
      </c>
      <c r="N91" s="95">
        <v>31.044750000000001</v>
      </c>
      <c r="O91" s="64">
        <v>2530</v>
      </c>
      <c r="P91" s="65">
        <f>Table224578910112345678910111213141516171819202122232425[[#This Row],[PEMBULATAN]]*O91</f>
        <v>78543.217499999999</v>
      </c>
    </row>
    <row r="92" spans="1:16" ht="25.5" customHeight="1" x14ac:dyDescent="0.2">
      <c r="A92" s="14"/>
      <c r="B92" s="75"/>
      <c r="C92" s="73" t="s">
        <v>2562</v>
      </c>
      <c r="D92" s="78" t="s">
        <v>86</v>
      </c>
      <c r="E92" s="13">
        <v>44511</v>
      </c>
      <c r="F92" s="76" t="s">
        <v>87</v>
      </c>
      <c r="G92" s="13">
        <v>44513</v>
      </c>
      <c r="H92" s="77" t="s">
        <v>2471</v>
      </c>
      <c r="I92" s="16">
        <v>83</v>
      </c>
      <c r="J92" s="16">
        <v>51</v>
      </c>
      <c r="K92" s="16">
        <v>22</v>
      </c>
      <c r="L92" s="16">
        <v>10</v>
      </c>
      <c r="M92" s="81">
        <v>23.281500000000001</v>
      </c>
      <c r="N92" s="95">
        <v>23.281500000000001</v>
      </c>
      <c r="O92" s="64">
        <v>2530</v>
      </c>
      <c r="P92" s="65">
        <f>Table224578910112345678910111213141516171819202122232425[[#This Row],[PEMBULATAN]]*O92</f>
        <v>58902.195</v>
      </c>
    </row>
    <row r="93" spans="1:16" ht="25.5" customHeight="1" x14ac:dyDescent="0.2">
      <c r="A93" s="14"/>
      <c r="B93" s="75"/>
      <c r="C93" s="73" t="s">
        <v>2563</v>
      </c>
      <c r="D93" s="78" t="s">
        <v>86</v>
      </c>
      <c r="E93" s="13">
        <v>44511</v>
      </c>
      <c r="F93" s="76" t="s">
        <v>87</v>
      </c>
      <c r="G93" s="13">
        <v>44513</v>
      </c>
      <c r="H93" s="77" t="s">
        <v>2471</v>
      </c>
      <c r="I93" s="16">
        <v>91</v>
      </c>
      <c r="J93" s="16">
        <v>28</v>
      </c>
      <c r="K93" s="16">
        <v>30</v>
      </c>
      <c r="L93" s="16">
        <v>15</v>
      </c>
      <c r="M93" s="81">
        <v>19.11</v>
      </c>
      <c r="N93" s="95">
        <v>19.11</v>
      </c>
      <c r="O93" s="64">
        <v>2530</v>
      </c>
      <c r="P93" s="65">
        <f>Table224578910112345678910111213141516171819202122232425[[#This Row],[PEMBULATAN]]*O93</f>
        <v>48348.299999999996</v>
      </c>
    </row>
    <row r="94" spans="1:16" ht="25.5" customHeight="1" x14ac:dyDescent="0.2">
      <c r="A94" s="14"/>
      <c r="B94" s="75"/>
      <c r="C94" s="73" t="s">
        <v>2564</v>
      </c>
      <c r="D94" s="78" t="s">
        <v>86</v>
      </c>
      <c r="E94" s="13">
        <v>44511</v>
      </c>
      <c r="F94" s="76" t="s">
        <v>87</v>
      </c>
      <c r="G94" s="13">
        <v>44513</v>
      </c>
      <c r="H94" s="77" t="s">
        <v>2471</v>
      </c>
      <c r="I94" s="16">
        <v>60</v>
      </c>
      <c r="J94" s="16">
        <v>60</v>
      </c>
      <c r="K94" s="16">
        <v>29</v>
      </c>
      <c r="L94" s="16">
        <v>11</v>
      </c>
      <c r="M94" s="81">
        <v>26.1</v>
      </c>
      <c r="N94" s="95">
        <v>26.1</v>
      </c>
      <c r="O94" s="64">
        <v>2530</v>
      </c>
      <c r="P94" s="65">
        <f>Table224578910112345678910111213141516171819202122232425[[#This Row],[PEMBULATAN]]*O94</f>
        <v>66033</v>
      </c>
    </row>
    <row r="95" spans="1:16" ht="25.5" customHeight="1" x14ac:dyDescent="0.2">
      <c r="A95" s="14"/>
      <c r="B95" s="75"/>
      <c r="C95" s="73" t="s">
        <v>2565</v>
      </c>
      <c r="D95" s="78" t="s">
        <v>86</v>
      </c>
      <c r="E95" s="13">
        <v>44511</v>
      </c>
      <c r="F95" s="76" t="s">
        <v>87</v>
      </c>
      <c r="G95" s="13">
        <v>44513</v>
      </c>
      <c r="H95" s="77" t="s">
        <v>2471</v>
      </c>
      <c r="I95" s="16">
        <v>54</v>
      </c>
      <c r="J95" s="16">
        <v>38</v>
      </c>
      <c r="K95" s="16">
        <v>26</v>
      </c>
      <c r="L95" s="16">
        <v>5</v>
      </c>
      <c r="M95" s="81">
        <v>13.337999999999999</v>
      </c>
      <c r="N95" s="95">
        <v>14</v>
      </c>
      <c r="O95" s="64">
        <v>2530</v>
      </c>
      <c r="P95" s="65">
        <f>Table224578910112345678910111213141516171819202122232425[[#This Row],[PEMBULATAN]]*O95</f>
        <v>35420</v>
      </c>
    </row>
    <row r="96" spans="1:16" ht="25.5" customHeight="1" x14ac:dyDescent="0.2">
      <c r="A96" s="14"/>
      <c r="B96" s="75"/>
      <c r="C96" s="73" t="s">
        <v>2566</v>
      </c>
      <c r="D96" s="78" t="s">
        <v>86</v>
      </c>
      <c r="E96" s="13">
        <v>44511</v>
      </c>
      <c r="F96" s="76" t="s">
        <v>87</v>
      </c>
      <c r="G96" s="13">
        <v>44513</v>
      </c>
      <c r="H96" s="77" t="s">
        <v>2471</v>
      </c>
      <c r="I96" s="16">
        <v>51</v>
      </c>
      <c r="J96" s="16">
        <v>36</v>
      </c>
      <c r="K96" s="16">
        <v>13</v>
      </c>
      <c r="L96" s="16">
        <v>6</v>
      </c>
      <c r="M96" s="81">
        <v>5.9669999999999996</v>
      </c>
      <c r="N96" s="95">
        <v>6</v>
      </c>
      <c r="O96" s="64">
        <v>2530</v>
      </c>
      <c r="P96" s="65">
        <f>Table224578910112345678910111213141516171819202122232425[[#This Row],[PEMBULATAN]]*O96</f>
        <v>15180</v>
      </c>
    </row>
    <row r="97" spans="1:16" ht="25.5" customHeight="1" x14ac:dyDescent="0.2">
      <c r="A97" s="14"/>
      <c r="B97" s="75"/>
      <c r="C97" s="73" t="s">
        <v>2567</v>
      </c>
      <c r="D97" s="78" t="s">
        <v>86</v>
      </c>
      <c r="E97" s="13">
        <v>44511</v>
      </c>
      <c r="F97" s="76" t="s">
        <v>87</v>
      </c>
      <c r="G97" s="13">
        <v>44513</v>
      </c>
      <c r="H97" s="77" t="s">
        <v>2471</v>
      </c>
      <c r="I97" s="16">
        <v>72</v>
      </c>
      <c r="J97" s="16">
        <v>51</v>
      </c>
      <c r="K97" s="16">
        <v>4</v>
      </c>
      <c r="L97" s="16">
        <v>2</v>
      </c>
      <c r="M97" s="81">
        <v>3.6720000000000002</v>
      </c>
      <c r="N97" s="95">
        <v>3.6720000000000002</v>
      </c>
      <c r="O97" s="64">
        <v>2530</v>
      </c>
      <c r="P97" s="65">
        <f>Table224578910112345678910111213141516171819202122232425[[#This Row],[PEMBULATAN]]*O97</f>
        <v>9290.16</v>
      </c>
    </row>
    <row r="98" spans="1:16" ht="25.5" customHeight="1" x14ac:dyDescent="0.2">
      <c r="A98" s="14"/>
      <c r="B98" s="75"/>
      <c r="C98" s="73" t="s">
        <v>2568</v>
      </c>
      <c r="D98" s="78" t="s">
        <v>86</v>
      </c>
      <c r="E98" s="13">
        <v>44511</v>
      </c>
      <c r="F98" s="76" t="s">
        <v>87</v>
      </c>
      <c r="G98" s="13">
        <v>44513</v>
      </c>
      <c r="H98" s="77" t="s">
        <v>2471</v>
      </c>
      <c r="I98" s="16">
        <v>70</v>
      </c>
      <c r="J98" s="16">
        <v>52</v>
      </c>
      <c r="K98" s="16">
        <v>22</v>
      </c>
      <c r="L98" s="16">
        <v>6</v>
      </c>
      <c r="M98" s="81">
        <v>20.02</v>
      </c>
      <c r="N98" s="95">
        <v>20.02</v>
      </c>
      <c r="O98" s="64">
        <v>2530</v>
      </c>
      <c r="P98" s="65">
        <f>Table224578910112345678910111213141516171819202122232425[[#This Row],[PEMBULATAN]]*O98</f>
        <v>50650.6</v>
      </c>
    </row>
    <row r="99" spans="1:16" ht="25.5" customHeight="1" x14ac:dyDescent="0.2">
      <c r="A99" s="14"/>
      <c r="B99" s="75"/>
      <c r="C99" s="73" t="s">
        <v>2569</v>
      </c>
      <c r="D99" s="78" t="s">
        <v>86</v>
      </c>
      <c r="E99" s="13">
        <v>44511</v>
      </c>
      <c r="F99" s="76" t="s">
        <v>87</v>
      </c>
      <c r="G99" s="13">
        <v>44513</v>
      </c>
      <c r="H99" s="77" t="s">
        <v>2471</v>
      </c>
      <c r="I99" s="16">
        <v>100</v>
      </c>
      <c r="J99" s="16">
        <v>53</v>
      </c>
      <c r="K99" s="16">
        <v>22</v>
      </c>
      <c r="L99" s="16">
        <v>9</v>
      </c>
      <c r="M99" s="81">
        <v>29.15</v>
      </c>
      <c r="N99" s="95">
        <v>29.15</v>
      </c>
      <c r="O99" s="64">
        <v>2530</v>
      </c>
      <c r="P99" s="65">
        <f>Table224578910112345678910111213141516171819202122232425[[#This Row],[PEMBULATAN]]*O99</f>
        <v>73749.5</v>
      </c>
    </row>
    <row r="100" spans="1:16" ht="25.5" customHeight="1" x14ac:dyDescent="0.2">
      <c r="A100" s="14"/>
      <c r="B100" s="75"/>
      <c r="C100" s="73" t="s">
        <v>2570</v>
      </c>
      <c r="D100" s="78" t="s">
        <v>86</v>
      </c>
      <c r="E100" s="13">
        <v>44511</v>
      </c>
      <c r="F100" s="76" t="s">
        <v>87</v>
      </c>
      <c r="G100" s="13">
        <v>44513</v>
      </c>
      <c r="H100" s="77" t="s">
        <v>2471</v>
      </c>
      <c r="I100" s="16">
        <v>50</v>
      </c>
      <c r="J100" s="16">
        <v>34</v>
      </c>
      <c r="K100" s="16">
        <v>21</v>
      </c>
      <c r="L100" s="16">
        <v>6</v>
      </c>
      <c r="M100" s="81">
        <v>8.9250000000000007</v>
      </c>
      <c r="N100" s="95">
        <v>8.9250000000000007</v>
      </c>
      <c r="O100" s="64">
        <v>2530</v>
      </c>
      <c r="P100" s="65">
        <f>Table224578910112345678910111213141516171819202122232425[[#This Row],[PEMBULATAN]]*O100</f>
        <v>22580.25</v>
      </c>
    </row>
    <row r="101" spans="1:16" ht="25.5" customHeight="1" x14ac:dyDescent="0.2">
      <c r="A101" s="14"/>
      <c r="B101" s="75"/>
      <c r="C101" s="73" t="s">
        <v>2571</v>
      </c>
      <c r="D101" s="78" t="s">
        <v>86</v>
      </c>
      <c r="E101" s="13">
        <v>44511</v>
      </c>
      <c r="F101" s="76" t="s">
        <v>87</v>
      </c>
      <c r="G101" s="13">
        <v>44513</v>
      </c>
      <c r="H101" s="77" t="s">
        <v>2471</v>
      </c>
      <c r="I101" s="16">
        <v>70</v>
      </c>
      <c r="J101" s="16">
        <v>41</v>
      </c>
      <c r="K101" s="16">
        <v>23</v>
      </c>
      <c r="L101" s="16">
        <v>7</v>
      </c>
      <c r="M101" s="81">
        <v>16.502500000000001</v>
      </c>
      <c r="N101" s="95">
        <v>16.502500000000001</v>
      </c>
      <c r="O101" s="64">
        <v>2530</v>
      </c>
      <c r="P101" s="65">
        <f>Table224578910112345678910111213141516171819202122232425[[#This Row],[PEMBULATAN]]*O101</f>
        <v>41751.325000000004</v>
      </c>
    </row>
    <row r="102" spans="1:16" ht="25.5" customHeight="1" x14ac:dyDescent="0.2">
      <c r="A102" s="14"/>
      <c r="B102" s="75"/>
      <c r="C102" s="73" t="s">
        <v>2572</v>
      </c>
      <c r="D102" s="78" t="s">
        <v>86</v>
      </c>
      <c r="E102" s="13">
        <v>44511</v>
      </c>
      <c r="F102" s="76" t="s">
        <v>87</v>
      </c>
      <c r="G102" s="13">
        <v>44513</v>
      </c>
      <c r="H102" s="77" t="s">
        <v>2471</v>
      </c>
      <c r="I102" s="16">
        <v>60</v>
      </c>
      <c r="J102" s="16">
        <v>40</v>
      </c>
      <c r="K102" s="16">
        <v>30</v>
      </c>
      <c r="L102" s="16">
        <v>3</v>
      </c>
      <c r="M102" s="81">
        <v>18</v>
      </c>
      <c r="N102" s="95">
        <v>18</v>
      </c>
      <c r="O102" s="64">
        <v>2530</v>
      </c>
      <c r="P102" s="65">
        <f>Table224578910112345678910111213141516171819202122232425[[#This Row],[PEMBULATAN]]*O102</f>
        <v>45540</v>
      </c>
    </row>
    <row r="103" spans="1:16" ht="25.5" customHeight="1" x14ac:dyDescent="0.2">
      <c r="A103" s="14"/>
      <c r="B103" s="75"/>
      <c r="C103" s="73" t="s">
        <v>2573</v>
      </c>
      <c r="D103" s="78" t="s">
        <v>86</v>
      </c>
      <c r="E103" s="13">
        <v>44511</v>
      </c>
      <c r="F103" s="76" t="s">
        <v>87</v>
      </c>
      <c r="G103" s="13">
        <v>44513</v>
      </c>
      <c r="H103" s="77" t="s">
        <v>2471</v>
      </c>
      <c r="I103" s="16">
        <v>83</v>
      </c>
      <c r="J103" s="16">
        <v>50</v>
      </c>
      <c r="K103" s="16">
        <v>34</v>
      </c>
      <c r="L103" s="16">
        <v>11</v>
      </c>
      <c r="M103" s="81">
        <v>35.274999999999999</v>
      </c>
      <c r="N103" s="95">
        <v>35.274999999999999</v>
      </c>
      <c r="O103" s="64">
        <v>2530</v>
      </c>
      <c r="P103" s="65">
        <f>Table224578910112345678910111213141516171819202122232425[[#This Row],[PEMBULATAN]]*O103</f>
        <v>89245.75</v>
      </c>
    </row>
    <row r="104" spans="1:16" ht="25.5" customHeight="1" x14ac:dyDescent="0.2">
      <c r="A104" s="14"/>
      <c r="B104" s="75"/>
      <c r="C104" s="73" t="s">
        <v>2574</v>
      </c>
      <c r="D104" s="78" t="s">
        <v>86</v>
      </c>
      <c r="E104" s="13">
        <v>44511</v>
      </c>
      <c r="F104" s="76" t="s">
        <v>87</v>
      </c>
      <c r="G104" s="13">
        <v>44513</v>
      </c>
      <c r="H104" s="77" t="s">
        <v>2471</v>
      </c>
      <c r="I104" s="16">
        <v>60</v>
      </c>
      <c r="J104" s="16">
        <v>41</v>
      </c>
      <c r="K104" s="16">
        <v>32</v>
      </c>
      <c r="L104" s="16">
        <v>22</v>
      </c>
      <c r="M104" s="81">
        <v>19.68</v>
      </c>
      <c r="N104" s="95">
        <v>22</v>
      </c>
      <c r="O104" s="64">
        <v>2530</v>
      </c>
      <c r="P104" s="65">
        <f>Table224578910112345678910111213141516171819202122232425[[#This Row],[PEMBULATAN]]*O104</f>
        <v>55660</v>
      </c>
    </row>
    <row r="105" spans="1:16" ht="25.5" customHeight="1" x14ac:dyDescent="0.2">
      <c r="A105" s="14"/>
      <c r="B105" s="75"/>
      <c r="C105" s="73" t="s">
        <v>2575</v>
      </c>
      <c r="D105" s="78" t="s">
        <v>86</v>
      </c>
      <c r="E105" s="13">
        <v>44511</v>
      </c>
      <c r="F105" s="76" t="s">
        <v>87</v>
      </c>
      <c r="G105" s="13">
        <v>44513</v>
      </c>
      <c r="H105" s="77" t="s">
        <v>2471</v>
      </c>
      <c r="I105" s="16">
        <v>80</v>
      </c>
      <c r="J105" s="16">
        <v>52</v>
      </c>
      <c r="K105" s="16">
        <v>24</v>
      </c>
      <c r="L105" s="16">
        <v>6</v>
      </c>
      <c r="M105" s="81">
        <v>24.96</v>
      </c>
      <c r="N105" s="95">
        <v>24.96</v>
      </c>
      <c r="O105" s="64">
        <v>2530</v>
      </c>
      <c r="P105" s="65">
        <f>Table224578910112345678910111213141516171819202122232425[[#This Row],[PEMBULATAN]]*O105</f>
        <v>63148.800000000003</v>
      </c>
    </row>
    <row r="106" spans="1:16" ht="25.5" customHeight="1" x14ac:dyDescent="0.2">
      <c r="A106" s="14"/>
      <c r="B106" s="75"/>
      <c r="C106" s="73" t="s">
        <v>2576</v>
      </c>
      <c r="D106" s="78" t="s">
        <v>86</v>
      </c>
      <c r="E106" s="13">
        <v>44511</v>
      </c>
      <c r="F106" s="76" t="s">
        <v>87</v>
      </c>
      <c r="G106" s="13">
        <v>44513</v>
      </c>
      <c r="H106" s="77" t="s">
        <v>2471</v>
      </c>
      <c r="I106" s="16">
        <v>40</v>
      </c>
      <c r="J106" s="16">
        <v>40</v>
      </c>
      <c r="K106" s="16">
        <v>20</v>
      </c>
      <c r="L106" s="16">
        <v>1</v>
      </c>
      <c r="M106" s="81">
        <v>8</v>
      </c>
      <c r="N106" s="95">
        <v>8</v>
      </c>
      <c r="O106" s="64">
        <v>2530</v>
      </c>
      <c r="P106" s="65">
        <f>Table224578910112345678910111213141516171819202122232425[[#This Row],[PEMBULATAN]]*O106</f>
        <v>20240</v>
      </c>
    </row>
    <row r="107" spans="1:16" ht="25.5" customHeight="1" x14ac:dyDescent="0.2">
      <c r="A107" s="14"/>
      <c r="B107" s="75"/>
      <c r="C107" s="73" t="s">
        <v>2577</v>
      </c>
      <c r="D107" s="78" t="s">
        <v>86</v>
      </c>
      <c r="E107" s="13">
        <v>44511</v>
      </c>
      <c r="F107" s="76" t="s">
        <v>87</v>
      </c>
      <c r="G107" s="13">
        <v>44513</v>
      </c>
      <c r="H107" s="77" t="s">
        <v>2471</v>
      </c>
      <c r="I107" s="16">
        <v>80</v>
      </c>
      <c r="J107" s="16">
        <v>53</v>
      </c>
      <c r="K107" s="16">
        <v>32</v>
      </c>
      <c r="L107" s="16">
        <v>22</v>
      </c>
      <c r="M107" s="81">
        <v>33.92</v>
      </c>
      <c r="N107" s="95">
        <v>33.92</v>
      </c>
      <c r="O107" s="64">
        <v>2530</v>
      </c>
      <c r="P107" s="65">
        <f>Table224578910112345678910111213141516171819202122232425[[#This Row],[PEMBULATAN]]*O107</f>
        <v>85817.600000000006</v>
      </c>
    </row>
    <row r="108" spans="1:16" ht="25.5" customHeight="1" x14ac:dyDescent="0.2">
      <c r="A108" s="14"/>
      <c r="B108" s="75"/>
      <c r="C108" s="73" t="s">
        <v>2578</v>
      </c>
      <c r="D108" s="78" t="s">
        <v>86</v>
      </c>
      <c r="E108" s="13">
        <v>44511</v>
      </c>
      <c r="F108" s="76" t="s">
        <v>87</v>
      </c>
      <c r="G108" s="13">
        <v>44513</v>
      </c>
      <c r="H108" s="77" t="s">
        <v>2471</v>
      </c>
      <c r="I108" s="16">
        <v>80</v>
      </c>
      <c r="J108" s="16">
        <v>51</v>
      </c>
      <c r="K108" s="16">
        <v>32</v>
      </c>
      <c r="L108" s="16">
        <v>14</v>
      </c>
      <c r="M108" s="81">
        <v>32.64</v>
      </c>
      <c r="N108" s="95">
        <v>32.64</v>
      </c>
      <c r="O108" s="64">
        <v>2530</v>
      </c>
      <c r="P108" s="65">
        <f>Table224578910112345678910111213141516171819202122232425[[#This Row],[PEMBULATAN]]*O108</f>
        <v>82579.199999999997</v>
      </c>
    </row>
    <row r="109" spans="1:16" ht="25.5" customHeight="1" x14ac:dyDescent="0.2">
      <c r="A109" s="14"/>
      <c r="B109" s="75"/>
      <c r="C109" s="73" t="s">
        <v>2579</v>
      </c>
      <c r="D109" s="78" t="s">
        <v>86</v>
      </c>
      <c r="E109" s="13">
        <v>44511</v>
      </c>
      <c r="F109" s="76" t="s">
        <v>87</v>
      </c>
      <c r="G109" s="13">
        <v>44513</v>
      </c>
      <c r="H109" s="77" t="s">
        <v>2471</v>
      </c>
      <c r="I109" s="16">
        <v>70</v>
      </c>
      <c r="J109" s="16">
        <v>64</v>
      </c>
      <c r="K109" s="16">
        <v>30</v>
      </c>
      <c r="L109" s="16">
        <v>4</v>
      </c>
      <c r="M109" s="81">
        <v>33.6</v>
      </c>
      <c r="N109" s="95">
        <v>33.6</v>
      </c>
      <c r="O109" s="64">
        <v>2530</v>
      </c>
      <c r="P109" s="65">
        <f>Table224578910112345678910111213141516171819202122232425[[#This Row],[PEMBULATAN]]*O109</f>
        <v>85008</v>
      </c>
    </row>
    <row r="110" spans="1:16" ht="25.5" customHeight="1" x14ac:dyDescent="0.2">
      <c r="A110" s="14"/>
      <c r="B110" s="75"/>
      <c r="C110" s="73" t="s">
        <v>2580</v>
      </c>
      <c r="D110" s="78" t="s">
        <v>86</v>
      </c>
      <c r="E110" s="13">
        <v>44511</v>
      </c>
      <c r="F110" s="76" t="s">
        <v>87</v>
      </c>
      <c r="G110" s="13">
        <v>44513</v>
      </c>
      <c r="H110" s="77" t="s">
        <v>2471</v>
      </c>
      <c r="I110" s="16">
        <v>60</v>
      </c>
      <c r="J110" s="16">
        <v>30</v>
      </c>
      <c r="K110" s="16">
        <v>22</v>
      </c>
      <c r="L110" s="16">
        <v>3</v>
      </c>
      <c r="M110" s="81">
        <v>9.9</v>
      </c>
      <c r="N110" s="95">
        <v>9.9</v>
      </c>
      <c r="O110" s="64">
        <v>2530</v>
      </c>
      <c r="P110" s="65">
        <f>Table224578910112345678910111213141516171819202122232425[[#This Row],[PEMBULATAN]]*O110</f>
        <v>25047</v>
      </c>
    </row>
    <row r="111" spans="1:16" ht="25.5" customHeight="1" x14ac:dyDescent="0.2">
      <c r="A111" s="14"/>
      <c r="B111" s="75"/>
      <c r="C111" s="73" t="s">
        <v>2581</v>
      </c>
      <c r="D111" s="78" t="s">
        <v>86</v>
      </c>
      <c r="E111" s="13">
        <v>44511</v>
      </c>
      <c r="F111" s="76" t="s">
        <v>87</v>
      </c>
      <c r="G111" s="13">
        <v>44513</v>
      </c>
      <c r="H111" s="77" t="s">
        <v>2471</v>
      </c>
      <c r="I111" s="16">
        <v>60</v>
      </c>
      <c r="J111" s="16">
        <v>45</v>
      </c>
      <c r="K111" s="16">
        <v>21</v>
      </c>
      <c r="L111" s="16">
        <v>4</v>
      </c>
      <c r="M111" s="81">
        <v>14.175000000000001</v>
      </c>
      <c r="N111" s="95">
        <v>14.175000000000001</v>
      </c>
      <c r="O111" s="64">
        <v>2530</v>
      </c>
      <c r="P111" s="65">
        <f>Table224578910112345678910111213141516171819202122232425[[#This Row],[PEMBULATAN]]*O111</f>
        <v>35862.75</v>
      </c>
    </row>
    <row r="112" spans="1:16" ht="25.5" customHeight="1" x14ac:dyDescent="0.2">
      <c r="A112" s="14"/>
      <c r="B112" s="75"/>
      <c r="C112" s="73" t="s">
        <v>2582</v>
      </c>
      <c r="D112" s="78" t="s">
        <v>86</v>
      </c>
      <c r="E112" s="13">
        <v>44511</v>
      </c>
      <c r="F112" s="76" t="s">
        <v>87</v>
      </c>
      <c r="G112" s="13">
        <v>44513</v>
      </c>
      <c r="H112" s="77" t="s">
        <v>2471</v>
      </c>
      <c r="I112" s="16">
        <v>10</v>
      </c>
      <c r="J112" s="16">
        <v>10</v>
      </c>
      <c r="K112" s="16">
        <v>10</v>
      </c>
      <c r="L112" s="16">
        <v>1</v>
      </c>
      <c r="M112" s="81">
        <v>0.25</v>
      </c>
      <c r="N112" s="95">
        <v>1</v>
      </c>
      <c r="O112" s="64">
        <v>2530</v>
      </c>
      <c r="P112" s="65">
        <f>Table224578910112345678910111213141516171819202122232425[[#This Row],[PEMBULATAN]]*O112</f>
        <v>2530</v>
      </c>
    </row>
    <row r="113" spans="1:16" ht="25.5" customHeight="1" x14ac:dyDescent="0.2">
      <c r="A113" s="14"/>
      <c r="B113" s="75"/>
      <c r="C113" s="73" t="s">
        <v>2583</v>
      </c>
      <c r="D113" s="78" t="s">
        <v>86</v>
      </c>
      <c r="E113" s="13">
        <v>44511</v>
      </c>
      <c r="F113" s="76" t="s">
        <v>87</v>
      </c>
      <c r="G113" s="13">
        <v>44513</v>
      </c>
      <c r="H113" s="77" t="s">
        <v>2471</v>
      </c>
      <c r="I113" s="16">
        <v>60</v>
      </c>
      <c r="J113" s="16">
        <v>30</v>
      </c>
      <c r="K113" s="16">
        <v>23</v>
      </c>
      <c r="L113" s="16">
        <v>3</v>
      </c>
      <c r="M113" s="81">
        <v>10.35</v>
      </c>
      <c r="N113" s="95">
        <v>11</v>
      </c>
      <c r="O113" s="64">
        <v>2530</v>
      </c>
      <c r="P113" s="65">
        <f>Table224578910112345678910111213141516171819202122232425[[#This Row],[PEMBULATAN]]*O113</f>
        <v>27830</v>
      </c>
    </row>
    <row r="114" spans="1:16" ht="25.5" customHeight="1" x14ac:dyDescent="0.2">
      <c r="A114" s="14"/>
      <c r="B114" s="75"/>
      <c r="C114" s="73" t="s">
        <v>2584</v>
      </c>
      <c r="D114" s="78" t="s">
        <v>86</v>
      </c>
      <c r="E114" s="13">
        <v>44511</v>
      </c>
      <c r="F114" s="76" t="s">
        <v>87</v>
      </c>
      <c r="G114" s="13">
        <v>44513</v>
      </c>
      <c r="H114" s="77" t="s">
        <v>2471</v>
      </c>
      <c r="I114" s="16">
        <v>80</v>
      </c>
      <c r="J114" s="16">
        <v>56</v>
      </c>
      <c r="K114" s="16">
        <v>38</v>
      </c>
      <c r="L114" s="16">
        <v>8</v>
      </c>
      <c r="M114" s="81">
        <v>42.56</v>
      </c>
      <c r="N114" s="95">
        <v>42.56</v>
      </c>
      <c r="O114" s="64">
        <v>2530</v>
      </c>
      <c r="P114" s="65">
        <f>Table224578910112345678910111213141516171819202122232425[[#This Row],[PEMBULATAN]]*O114</f>
        <v>107676.8</v>
      </c>
    </row>
    <row r="115" spans="1:16" ht="25.5" customHeight="1" x14ac:dyDescent="0.2">
      <c r="A115" s="14"/>
      <c r="B115" s="75"/>
      <c r="C115" s="73" t="s">
        <v>2585</v>
      </c>
      <c r="D115" s="78" t="s">
        <v>86</v>
      </c>
      <c r="E115" s="13">
        <v>44511</v>
      </c>
      <c r="F115" s="76" t="s">
        <v>87</v>
      </c>
      <c r="G115" s="13">
        <v>44513</v>
      </c>
      <c r="H115" s="77" t="s">
        <v>2471</v>
      </c>
      <c r="I115" s="16">
        <v>60</v>
      </c>
      <c r="J115" s="16">
        <v>42</v>
      </c>
      <c r="K115" s="16">
        <v>30</v>
      </c>
      <c r="L115" s="16">
        <v>4</v>
      </c>
      <c r="M115" s="81">
        <v>18.899999999999999</v>
      </c>
      <c r="N115" s="95">
        <v>18.899999999999999</v>
      </c>
      <c r="O115" s="64">
        <v>2530</v>
      </c>
      <c r="P115" s="65">
        <f>Table224578910112345678910111213141516171819202122232425[[#This Row],[PEMBULATAN]]*O115</f>
        <v>47817</v>
      </c>
    </row>
    <row r="116" spans="1:16" ht="25.5" customHeight="1" x14ac:dyDescent="0.2">
      <c r="A116" s="14"/>
      <c r="B116" s="75"/>
      <c r="C116" s="73" t="s">
        <v>2586</v>
      </c>
      <c r="D116" s="78" t="s">
        <v>86</v>
      </c>
      <c r="E116" s="13">
        <v>44511</v>
      </c>
      <c r="F116" s="76" t="s">
        <v>87</v>
      </c>
      <c r="G116" s="13">
        <v>44513</v>
      </c>
      <c r="H116" s="77" t="s">
        <v>2471</v>
      </c>
      <c r="I116" s="16">
        <v>102</v>
      </c>
      <c r="J116" s="16">
        <v>56</v>
      </c>
      <c r="K116" s="16">
        <v>36</v>
      </c>
      <c r="L116" s="16">
        <v>24</v>
      </c>
      <c r="M116" s="81">
        <v>51.408000000000001</v>
      </c>
      <c r="N116" s="95">
        <v>52</v>
      </c>
      <c r="O116" s="64">
        <v>2530</v>
      </c>
      <c r="P116" s="65">
        <f>Table224578910112345678910111213141516171819202122232425[[#This Row],[PEMBULATAN]]*O116</f>
        <v>131560</v>
      </c>
    </row>
    <row r="117" spans="1:16" ht="25.5" customHeight="1" x14ac:dyDescent="0.2">
      <c r="A117" s="14"/>
      <c r="B117" s="75"/>
      <c r="C117" s="73" t="s">
        <v>2587</v>
      </c>
      <c r="D117" s="78" t="s">
        <v>86</v>
      </c>
      <c r="E117" s="13">
        <v>44511</v>
      </c>
      <c r="F117" s="76" t="s">
        <v>87</v>
      </c>
      <c r="G117" s="13">
        <v>44513</v>
      </c>
      <c r="H117" s="77" t="s">
        <v>2471</v>
      </c>
      <c r="I117" s="16">
        <v>100</v>
      </c>
      <c r="J117" s="16">
        <v>40</v>
      </c>
      <c r="K117" s="16">
        <v>32</v>
      </c>
      <c r="L117" s="16">
        <v>24</v>
      </c>
      <c r="M117" s="81">
        <v>32</v>
      </c>
      <c r="N117" s="95">
        <v>32</v>
      </c>
      <c r="O117" s="64">
        <v>2530</v>
      </c>
      <c r="P117" s="65">
        <f>Table224578910112345678910111213141516171819202122232425[[#This Row],[PEMBULATAN]]*O117</f>
        <v>80960</v>
      </c>
    </row>
    <row r="118" spans="1:16" ht="25.5" customHeight="1" x14ac:dyDescent="0.2">
      <c r="A118" s="14"/>
      <c r="B118" s="75"/>
      <c r="C118" s="73" t="s">
        <v>2588</v>
      </c>
      <c r="D118" s="78" t="s">
        <v>86</v>
      </c>
      <c r="E118" s="13">
        <v>44511</v>
      </c>
      <c r="F118" s="76" t="s">
        <v>87</v>
      </c>
      <c r="G118" s="13">
        <v>44513</v>
      </c>
      <c r="H118" s="77" t="s">
        <v>2471</v>
      </c>
      <c r="I118" s="16">
        <v>98</v>
      </c>
      <c r="J118" s="16">
        <v>56</v>
      </c>
      <c r="K118" s="16">
        <v>43</v>
      </c>
      <c r="L118" s="16">
        <v>26</v>
      </c>
      <c r="M118" s="81">
        <v>58.996000000000002</v>
      </c>
      <c r="N118" s="95">
        <v>58.996000000000002</v>
      </c>
      <c r="O118" s="64">
        <v>2530</v>
      </c>
      <c r="P118" s="65">
        <f>Table224578910112345678910111213141516171819202122232425[[#This Row],[PEMBULATAN]]*O118</f>
        <v>149259.88</v>
      </c>
    </row>
    <row r="119" spans="1:16" ht="25.5" customHeight="1" x14ac:dyDescent="0.2">
      <c r="A119" s="14"/>
      <c r="B119" s="75"/>
      <c r="C119" s="73" t="s">
        <v>2589</v>
      </c>
      <c r="D119" s="78" t="s">
        <v>86</v>
      </c>
      <c r="E119" s="13">
        <v>44511</v>
      </c>
      <c r="F119" s="76" t="s">
        <v>87</v>
      </c>
      <c r="G119" s="13">
        <v>44513</v>
      </c>
      <c r="H119" s="77" t="s">
        <v>2471</v>
      </c>
      <c r="I119" s="16">
        <v>163</v>
      </c>
      <c r="J119" s="16">
        <v>14</v>
      </c>
      <c r="K119" s="16">
        <v>14</v>
      </c>
      <c r="L119" s="16">
        <v>6</v>
      </c>
      <c r="M119" s="81">
        <v>7.9870000000000001</v>
      </c>
      <c r="N119" s="95">
        <v>7.9870000000000001</v>
      </c>
      <c r="O119" s="64">
        <v>2530</v>
      </c>
      <c r="P119" s="65">
        <f>Table224578910112345678910111213141516171819202122232425[[#This Row],[PEMBULATAN]]*O119</f>
        <v>20207.11</v>
      </c>
    </row>
    <row r="120" spans="1:16" ht="25.5" customHeight="1" x14ac:dyDescent="0.2">
      <c r="A120" s="14"/>
      <c r="B120" s="75"/>
      <c r="C120" s="73" t="s">
        <v>2590</v>
      </c>
      <c r="D120" s="78" t="s">
        <v>86</v>
      </c>
      <c r="E120" s="13">
        <v>44511</v>
      </c>
      <c r="F120" s="76" t="s">
        <v>87</v>
      </c>
      <c r="G120" s="13">
        <v>44513</v>
      </c>
      <c r="H120" s="77" t="s">
        <v>2471</v>
      </c>
      <c r="I120" s="16">
        <v>183</v>
      </c>
      <c r="J120" s="16">
        <v>6</v>
      </c>
      <c r="K120" s="16">
        <v>6</v>
      </c>
      <c r="L120" s="16">
        <v>2</v>
      </c>
      <c r="M120" s="81">
        <v>1.647</v>
      </c>
      <c r="N120" s="95">
        <v>2</v>
      </c>
      <c r="O120" s="64">
        <v>2530</v>
      </c>
      <c r="P120" s="65">
        <f>Table224578910112345678910111213141516171819202122232425[[#This Row],[PEMBULATAN]]*O120</f>
        <v>5060</v>
      </c>
    </row>
    <row r="121" spans="1:16" ht="25.5" customHeight="1" x14ac:dyDescent="0.2">
      <c r="A121" s="14"/>
      <c r="B121" s="75"/>
      <c r="C121" s="73" t="s">
        <v>2591</v>
      </c>
      <c r="D121" s="78" t="s">
        <v>86</v>
      </c>
      <c r="E121" s="13">
        <v>44511</v>
      </c>
      <c r="F121" s="76" t="s">
        <v>87</v>
      </c>
      <c r="G121" s="13">
        <v>44513</v>
      </c>
      <c r="H121" s="77" t="s">
        <v>2471</v>
      </c>
      <c r="I121" s="16">
        <v>103</v>
      </c>
      <c r="J121" s="16">
        <v>45</v>
      </c>
      <c r="K121" s="16">
        <v>39</v>
      </c>
      <c r="L121" s="16">
        <v>20</v>
      </c>
      <c r="M121" s="81">
        <v>45.191249999999997</v>
      </c>
      <c r="N121" s="95">
        <v>45.191249999999997</v>
      </c>
      <c r="O121" s="64">
        <v>2530</v>
      </c>
      <c r="P121" s="65">
        <f>Table224578910112345678910111213141516171819202122232425[[#This Row],[PEMBULATAN]]*O121</f>
        <v>114333.86249999999</v>
      </c>
    </row>
    <row r="122" spans="1:16" ht="25.5" customHeight="1" x14ac:dyDescent="0.2">
      <c r="A122" s="14"/>
      <c r="B122" s="75"/>
      <c r="C122" s="73" t="s">
        <v>2592</v>
      </c>
      <c r="D122" s="78" t="s">
        <v>86</v>
      </c>
      <c r="E122" s="13">
        <v>44511</v>
      </c>
      <c r="F122" s="76" t="s">
        <v>87</v>
      </c>
      <c r="G122" s="13">
        <v>44513</v>
      </c>
      <c r="H122" s="77" t="s">
        <v>2471</v>
      </c>
      <c r="I122" s="16">
        <v>83</v>
      </c>
      <c r="J122" s="16">
        <v>52</v>
      </c>
      <c r="K122" s="16">
        <v>30</v>
      </c>
      <c r="L122" s="16">
        <v>11</v>
      </c>
      <c r="M122" s="81">
        <v>32.369999999999997</v>
      </c>
      <c r="N122" s="95">
        <v>33</v>
      </c>
      <c r="O122" s="64">
        <v>2530</v>
      </c>
      <c r="P122" s="65">
        <f>Table224578910112345678910111213141516171819202122232425[[#This Row],[PEMBULATAN]]*O122</f>
        <v>83490</v>
      </c>
    </row>
    <row r="123" spans="1:16" ht="25.5" customHeight="1" x14ac:dyDescent="0.2">
      <c r="A123" s="14"/>
      <c r="B123" s="75"/>
      <c r="C123" s="73" t="s">
        <v>2593</v>
      </c>
      <c r="D123" s="78" t="s">
        <v>86</v>
      </c>
      <c r="E123" s="13">
        <v>44511</v>
      </c>
      <c r="F123" s="76" t="s">
        <v>87</v>
      </c>
      <c r="G123" s="13">
        <v>44513</v>
      </c>
      <c r="H123" s="77" t="s">
        <v>2471</v>
      </c>
      <c r="I123" s="16">
        <v>204</v>
      </c>
      <c r="J123" s="16">
        <v>51</v>
      </c>
      <c r="K123" s="16">
        <v>51</v>
      </c>
      <c r="L123" s="16">
        <v>28</v>
      </c>
      <c r="M123" s="81">
        <v>132.65100000000001</v>
      </c>
      <c r="N123" s="95">
        <v>132.65100000000001</v>
      </c>
      <c r="O123" s="64">
        <v>2530</v>
      </c>
      <c r="P123" s="65">
        <f>Table224578910112345678910111213141516171819202122232425[[#This Row],[PEMBULATAN]]*O123</f>
        <v>335607.03</v>
      </c>
    </row>
    <row r="124" spans="1:16" ht="25.5" customHeight="1" x14ac:dyDescent="0.2">
      <c r="A124" s="14"/>
      <c r="B124" s="75"/>
      <c r="C124" s="73" t="s">
        <v>2594</v>
      </c>
      <c r="D124" s="78" t="s">
        <v>86</v>
      </c>
      <c r="E124" s="13">
        <v>44511</v>
      </c>
      <c r="F124" s="76" t="s">
        <v>87</v>
      </c>
      <c r="G124" s="13">
        <v>44513</v>
      </c>
      <c r="H124" s="77" t="s">
        <v>2471</v>
      </c>
      <c r="I124" s="16">
        <v>90</v>
      </c>
      <c r="J124" s="16">
        <v>46</v>
      </c>
      <c r="K124" s="16">
        <v>32</v>
      </c>
      <c r="L124" s="16">
        <v>19</v>
      </c>
      <c r="M124" s="81">
        <v>33.119999999999997</v>
      </c>
      <c r="N124" s="95">
        <v>33.119999999999997</v>
      </c>
      <c r="O124" s="64">
        <v>2530</v>
      </c>
      <c r="P124" s="65">
        <f>Table224578910112345678910111213141516171819202122232425[[#This Row],[PEMBULATAN]]*O124</f>
        <v>83793.599999999991</v>
      </c>
    </row>
    <row r="125" spans="1:16" ht="25.5" customHeight="1" x14ac:dyDescent="0.2">
      <c r="A125" s="14"/>
      <c r="B125" s="75"/>
      <c r="C125" s="73" t="s">
        <v>2595</v>
      </c>
      <c r="D125" s="78" t="s">
        <v>86</v>
      </c>
      <c r="E125" s="13">
        <v>44511</v>
      </c>
      <c r="F125" s="76" t="s">
        <v>87</v>
      </c>
      <c r="G125" s="13">
        <v>44513</v>
      </c>
      <c r="H125" s="77" t="s">
        <v>2471</v>
      </c>
      <c r="I125" s="16">
        <v>100</v>
      </c>
      <c r="J125" s="16">
        <v>51</v>
      </c>
      <c r="K125" s="16">
        <v>42</v>
      </c>
      <c r="L125" s="16">
        <v>20</v>
      </c>
      <c r="M125" s="81">
        <v>53.55</v>
      </c>
      <c r="N125" s="95">
        <v>53.55</v>
      </c>
      <c r="O125" s="64">
        <v>2530</v>
      </c>
      <c r="P125" s="65">
        <f>Table224578910112345678910111213141516171819202122232425[[#This Row],[PEMBULATAN]]*O125</f>
        <v>135481.5</v>
      </c>
    </row>
    <row r="126" spans="1:16" ht="25.5" customHeight="1" x14ac:dyDescent="0.2">
      <c r="A126" s="14"/>
      <c r="B126" s="75"/>
      <c r="C126" s="73" t="s">
        <v>2596</v>
      </c>
      <c r="D126" s="78" t="s">
        <v>86</v>
      </c>
      <c r="E126" s="13">
        <v>44511</v>
      </c>
      <c r="F126" s="76" t="s">
        <v>87</v>
      </c>
      <c r="G126" s="13">
        <v>44513</v>
      </c>
      <c r="H126" s="77" t="s">
        <v>2471</v>
      </c>
      <c r="I126" s="16">
        <v>102</v>
      </c>
      <c r="J126" s="16">
        <v>57</v>
      </c>
      <c r="K126" s="16">
        <v>35</v>
      </c>
      <c r="L126" s="16">
        <v>26</v>
      </c>
      <c r="M126" s="81">
        <v>50.872500000000002</v>
      </c>
      <c r="N126" s="95">
        <v>50.872500000000002</v>
      </c>
      <c r="O126" s="64">
        <v>2530</v>
      </c>
      <c r="P126" s="65">
        <f>Table224578910112345678910111213141516171819202122232425[[#This Row],[PEMBULATAN]]*O126</f>
        <v>128707.425</v>
      </c>
    </row>
    <row r="127" spans="1:16" ht="25.5" customHeight="1" x14ac:dyDescent="0.2">
      <c r="A127" s="14"/>
      <c r="B127" s="75"/>
      <c r="C127" s="73" t="s">
        <v>2597</v>
      </c>
      <c r="D127" s="78" t="s">
        <v>86</v>
      </c>
      <c r="E127" s="13">
        <v>44511</v>
      </c>
      <c r="F127" s="76" t="s">
        <v>87</v>
      </c>
      <c r="G127" s="13">
        <v>44513</v>
      </c>
      <c r="H127" s="77" t="s">
        <v>2471</v>
      </c>
      <c r="I127" s="16">
        <v>106</v>
      </c>
      <c r="J127" s="16">
        <v>56</v>
      </c>
      <c r="K127" s="16">
        <v>32</v>
      </c>
      <c r="L127" s="16">
        <v>24</v>
      </c>
      <c r="M127" s="81">
        <v>47.488</v>
      </c>
      <c r="N127" s="95">
        <v>48</v>
      </c>
      <c r="O127" s="64">
        <v>2530</v>
      </c>
      <c r="P127" s="65">
        <f>Table224578910112345678910111213141516171819202122232425[[#This Row],[PEMBULATAN]]*O127</f>
        <v>121440</v>
      </c>
    </row>
    <row r="128" spans="1:16" ht="25.5" customHeight="1" x14ac:dyDescent="0.2">
      <c r="A128" s="14"/>
      <c r="B128" s="75"/>
      <c r="C128" s="73" t="s">
        <v>2598</v>
      </c>
      <c r="D128" s="78" t="s">
        <v>86</v>
      </c>
      <c r="E128" s="13">
        <v>44511</v>
      </c>
      <c r="F128" s="76" t="s">
        <v>87</v>
      </c>
      <c r="G128" s="13">
        <v>44513</v>
      </c>
      <c r="H128" s="77" t="s">
        <v>2471</v>
      </c>
      <c r="I128" s="16">
        <v>80</v>
      </c>
      <c r="J128" s="16">
        <v>54</v>
      </c>
      <c r="K128" s="16">
        <v>21</v>
      </c>
      <c r="L128" s="16">
        <v>5</v>
      </c>
      <c r="M128" s="81">
        <v>22.68</v>
      </c>
      <c r="N128" s="95">
        <v>22.68</v>
      </c>
      <c r="O128" s="64">
        <v>2530</v>
      </c>
      <c r="P128" s="65">
        <f>Table224578910112345678910111213141516171819202122232425[[#This Row],[PEMBULATAN]]*O128</f>
        <v>57380.4</v>
      </c>
    </row>
    <row r="129" spans="1:16" ht="25.5" customHeight="1" x14ac:dyDescent="0.2">
      <c r="A129" s="14"/>
      <c r="B129" s="75"/>
      <c r="C129" s="73" t="s">
        <v>2599</v>
      </c>
      <c r="D129" s="78" t="s">
        <v>86</v>
      </c>
      <c r="E129" s="13">
        <v>44511</v>
      </c>
      <c r="F129" s="76" t="s">
        <v>87</v>
      </c>
      <c r="G129" s="13">
        <v>44513</v>
      </c>
      <c r="H129" s="77" t="s">
        <v>2471</v>
      </c>
      <c r="I129" s="16">
        <v>61</v>
      </c>
      <c r="J129" s="16">
        <v>23</v>
      </c>
      <c r="K129" s="16">
        <v>22</v>
      </c>
      <c r="L129" s="16">
        <v>4</v>
      </c>
      <c r="M129" s="81">
        <v>7.7164999999999999</v>
      </c>
      <c r="N129" s="95">
        <v>7.7164999999999999</v>
      </c>
      <c r="O129" s="64">
        <v>2530</v>
      </c>
      <c r="P129" s="65">
        <f>Table224578910112345678910111213141516171819202122232425[[#This Row],[PEMBULATAN]]*O129</f>
        <v>19522.744999999999</v>
      </c>
    </row>
    <row r="130" spans="1:16" ht="25.5" customHeight="1" x14ac:dyDescent="0.2">
      <c r="A130" s="14"/>
      <c r="B130" s="75"/>
      <c r="C130" s="73" t="s">
        <v>2600</v>
      </c>
      <c r="D130" s="78" t="s">
        <v>86</v>
      </c>
      <c r="E130" s="13">
        <v>44511</v>
      </c>
      <c r="F130" s="76" t="s">
        <v>87</v>
      </c>
      <c r="G130" s="13">
        <v>44513</v>
      </c>
      <c r="H130" s="77" t="s">
        <v>2471</v>
      </c>
      <c r="I130" s="16">
        <v>109</v>
      </c>
      <c r="J130" s="16">
        <v>54</v>
      </c>
      <c r="K130" s="16">
        <v>42</v>
      </c>
      <c r="L130" s="16">
        <v>23</v>
      </c>
      <c r="M130" s="81">
        <v>61.802999999999997</v>
      </c>
      <c r="N130" s="95">
        <v>61.802999999999997</v>
      </c>
      <c r="O130" s="64">
        <v>2530</v>
      </c>
      <c r="P130" s="65">
        <f>Table224578910112345678910111213141516171819202122232425[[#This Row],[PEMBULATAN]]*O130</f>
        <v>156361.59</v>
      </c>
    </row>
    <row r="131" spans="1:16" ht="25.5" customHeight="1" x14ac:dyDescent="0.2">
      <c r="A131" s="14"/>
      <c r="B131" s="75"/>
      <c r="C131" s="73" t="s">
        <v>2601</v>
      </c>
      <c r="D131" s="78" t="s">
        <v>86</v>
      </c>
      <c r="E131" s="13">
        <v>44511</v>
      </c>
      <c r="F131" s="76" t="s">
        <v>87</v>
      </c>
      <c r="G131" s="13">
        <v>44513</v>
      </c>
      <c r="H131" s="77" t="s">
        <v>2471</v>
      </c>
      <c r="I131" s="16">
        <v>90</v>
      </c>
      <c r="J131" s="16">
        <v>50</v>
      </c>
      <c r="K131" s="16">
        <v>32</v>
      </c>
      <c r="L131" s="16">
        <v>23</v>
      </c>
      <c r="M131" s="81">
        <v>36</v>
      </c>
      <c r="N131" s="95">
        <v>36</v>
      </c>
      <c r="O131" s="64">
        <v>2530</v>
      </c>
      <c r="P131" s="65">
        <f>Table224578910112345678910111213141516171819202122232425[[#This Row],[PEMBULATAN]]*O131</f>
        <v>91080</v>
      </c>
    </row>
    <row r="132" spans="1:16" ht="25.5" customHeight="1" x14ac:dyDescent="0.2">
      <c r="A132" s="14"/>
      <c r="B132" s="75"/>
      <c r="C132" s="73" t="s">
        <v>2602</v>
      </c>
      <c r="D132" s="78" t="s">
        <v>86</v>
      </c>
      <c r="E132" s="13">
        <v>44511</v>
      </c>
      <c r="F132" s="76" t="s">
        <v>87</v>
      </c>
      <c r="G132" s="13">
        <v>44513</v>
      </c>
      <c r="H132" s="77" t="s">
        <v>2471</v>
      </c>
      <c r="I132" s="16">
        <v>100</v>
      </c>
      <c r="J132" s="16">
        <v>56</v>
      </c>
      <c r="K132" s="16">
        <v>32</v>
      </c>
      <c r="L132" s="16">
        <v>20</v>
      </c>
      <c r="M132" s="81">
        <v>44.8</v>
      </c>
      <c r="N132" s="95">
        <v>44.8</v>
      </c>
      <c r="O132" s="64">
        <v>2530</v>
      </c>
      <c r="P132" s="65">
        <f>Table224578910112345678910111213141516171819202122232425[[#This Row],[PEMBULATAN]]*O132</f>
        <v>113344</v>
      </c>
    </row>
    <row r="133" spans="1:16" ht="25.5" customHeight="1" x14ac:dyDescent="0.2">
      <c r="A133" s="14"/>
      <c r="B133" s="75"/>
      <c r="C133" s="73" t="s">
        <v>2603</v>
      </c>
      <c r="D133" s="78" t="s">
        <v>86</v>
      </c>
      <c r="E133" s="13">
        <v>44511</v>
      </c>
      <c r="F133" s="76" t="s">
        <v>87</v>
      </c>
      <c r="G133" s="13">
        <v>44513</v>
      </c>
      <c r="H133" s="77" t="s">
        <v>2471</v>
      </c>
      <c r="I133" s="16">
        <v>92</v>
      </c>
      <c r="J133" s="16">
        <v>54</v>
      </c>
      <c r="K133" s="16">
        <v>32</v>
      </c>
      <c r="L133" s="16">
        <v>19</v>
      </c>
      <c r="M133" s="81">
        <v>39.744</v>
      </c>
      <c r="N133" s="95">
        <v>39.744</v>
      </c>
      <c r="O133" s="64">
        <v>2530</v>
      </c>
      <c r="P133" s="65">
        <f>Table224578910112345678910111213141516171819202122232425[[#This Row],[PEMBULATAN]]*O133</f>
        <v>100552.31999999999</v>
      </c>
    </row>
    <row r="134" spans="1:16" ht="25.5" customHeight="1" x14ac:dyDescent="0.2">
      <c r="A134" s="14"/>
      <c r="B134" s="75"/>
      <c r="C134" s="73" t="s">
        <v>2604</v>
      </c>
      <c r="D134" s="78" t="s">
        <v>86</v>
      </c>
      <c r="E134" s="13">
        <v>44511</v>
      </c>
      <c r="F134" s="76" t="s">
        <v>87</v>
      </c>
      <c r="G134" s="13">
        <v>44513</v>
      </c>
      <c r="H134" s="77" t="s">
        <v>2471</v>
      </c>
      <c r="I134" s="16">
        <v>98</v>
      </c>
      <c r="J134" s="16">
        <v>68</v>
      </c>
      <c r="K134" s="16">
        <v>26</v>
      </c>
      <c r="L134" s="16">
        <v>21</v>
      </c>
      <c r="M134" s="81">
        <v>43.316000000000003</v>
      </c>
      <c r="N134" s="95">
        <v>44</v>
      </c>
      <c r="O134" s="64">
        <v>2530</v>
      </c>
      <c r="P134" s="65">
        <f>Table224578910112345678910111213141516171819202122232425[[#This Row],[PEMBULATAN]]*O134</f>
        <v>111320</v>
      </c>
    </row>
    <row r="135" spans="1:16" ht="25.5" customHeight="1" x14ac:dyDescent="0.2">
      <c r="A135" s="14"/>
      <c r="B135" s="75"/>
      <c r="C135" s="73" t="s">
        <v>2605</v>
      </c>
      <c r="D135" s="78" t="s">
        <v>86</v>
      </c>
      <c r="E135" s="13">
        <v>44511</v>
      </c>
      <c r="F135" s="76" t="s">
        <v>87</v>
      </c>
      <c r="G135" s="13">
        <v>44513</v>
      </c>
      <c r="H135" s="77" t="s">
        <v>2471</v>
      </c>
      <c r="I135" s="16">
        <v>81</v>
      </c>
      <c r="J135" s="16">
        <v>52</v>
      </c>
      <c r="K135" s="16">
        <v>30</v>
      </c>
      <c r="L135" s="16">
        <v>7</v>
      </c>
      <c r="M135" s="81">
        <v>31.59</v>
      </c>
      <c r="N135" s="95">
        <v>31.59</v>
      </c>
      <c r="O135" s="64">
        <v>2530</v>
      </c>
      <c r="P135" s="65">
        <f>Table224578910112345678910111213141516171819202122232425[[#This Row],[PEMBULATAN]]*O135</f>
        <v>79922.7</v>
      </c>
    </row>
    <row r="136" spans="1:16" ht="25.5" customHeight="1" x14ac:dyDescent="0.2">
      <c r="A136" s="14"/>
      <c r="B136" s="75"/>
      <c r="C136" s="73" t="s">
        <v>2606</v>
      </c>
      <c r="D136" s="78" t="s">
        <v>86</v>
      </c>
      <c r="E136" s="13">
        <v>44511</v>
      </c>
      <c r="F136" s="76" t="s">
        <v>87</v>
      </c>
      <c r="G136" s="13">
        <v>44513</v>
      </c>
      <c r="H136" s="77" t="s">
        <v>2471</v>
      </c>
      <c r="I136" s="16">
        <v>93</v>
      </c>
      <c r="J136" s="16">
        <v>22</v>
      </c>
      <c r="K136" s="16">
        <v>21</v>
      </c>
      <c r="L136" s="16">
        <v>2</v>
      </c>
      <c r="M136" s="81">
        <v>10.7415</v>
      </c>
      <c r="N136" s="95">
        <v>10.7415</v>
      </c>
      <c r="O136" s="64">
        <v>2530</v>
      </c>
      <c r="P136" s="65">
        <f>Table224578910112345678910111213141516171819202122232425[[#This Row],[PEMBULATAN]]*O136</f>
        <v>27175.994999999999</v>
      </c>
    </row>
    <row r="137" spans="1:16" ht="25.5" customHeight="1" x14ac:dyDescent="0.2">
      <c r="A137" s="14"/>
      <c r="B137" s="75"/>
      <c r="C137" s="73" t="s">
        <v>2607</v>
      </c>
      <c r="D137" s="78" t="s">
        <v>86</v>
      </c>
      <c r="E137" s="13">
        <v>44511</v>
      </c>
      <c r="F137" s="76" t="s">
        <v>87</v>
      </c>
      <c r="G137" s="13">
        <v>44513</v>
      </c>
      <c r="H137" s="77" t="s">
        <v>2471</v>
      </c>
      <c r="I137" s="16">
        <v>73</v>
      </c>
      <c r="J137" s="16">
        <v>50</v>
      </c>
      <c r="K137" s="16">
        <v>22</v>
      </c>
      <c r="L137" s="16">
        <v>4</v>
      </c>
      <c r="M137" s="81">
        <v>20.074999999999999</v>
      </c>
      <c r="N137" s="95">
        <v>20.074999999999999</v>
      </c>
      <c r="O137" s="64">
        <v>2530</v>
      </c>
      <c r="P137" s="65">
        <f>Table224578910112345678910111213141516171819202122232425[[#This Row],[PEMBULATAN]]*O137</f>
        <v>50789.75</v>
      </c>
    </row>
    <row r="138" spans="1:16" ht="25.5" customHeight="1" x14ac:dyDescent="0.2">
      <c r="A138" s="14"/>
      <c r="B138" s="75"/>
      <c r="C138" s="73" t="s">
        <v>2608</v>
      </c>
      <c r="D138" s="78" t="s">
        <v>86</v>
      </c>
      <c r="E138" s="13">
        <v>44511</v>
      </c>
      <c r="F138" s="76" t="s">
        <v>87</v>
      </c>
      <c r="G138" s="13">
        <v>44513</v>
      </c>
      <c r="H138" s="77" t="s">
        <v>2471</v>
      </c>
      <c r="I138" s="16">
        <v>81</v>
      </c>
      <c r="J138" s="16">
        <v>40</v>
      </c>
      <c r="K138" s="16">
        <v>32</v>
      </c>
      <c r="L138" s="16">
        <v>29</v>
      </c>
      <c r="M138" s="81">
        <v>25.92</v>
      </c>
      <c r="N138" s="95">
        <v>29</v>
      </c>
      <c r="O138" s="64">
        <v>2530</v>
      </c>
      <c r="P138" s="65">
        <f>Table224578910112345678910111213141516171819202122232425[[#This Row],[PEMBULATAN]]*O138</f>
        <v>73370</v>
      </c>
    </row>
    <row r="139" spans="1:16" ht="25.5" customHeight="1" x14ac:dyDescent="0.2">
      <c r="A139" s="14"/>
      <c r="B139" s="75"/>
      <c r="C139" s="9" t="s">
        <v>2609</v>
      </c>
      <c r="D139" s="76" t="s">
        <v>86</v>
      </c>
      <c r="E139" s="13">
        <v>44511</v>
      </c>
      <c r="F139" s="76" t="s">
        <v>87</v>
      </c>
      <c r="G139" s="13">
        <v>44513</v>
      </c>
      <c r="H139" s="10" t="s">
        <v>2471</v>
      </c>
      <c r="I139" s="1">
        <v>50</v>
      </c>
      <c r="J139" s="1">
        <v>31</v>
      </c>
      <c r="K139" s="1">
        <v>12</v>
      </c>
      <c r="L139" s="1">
        <v>2</v>
      </c>
      <c r="M139" s="80">
        <v>4.6500000000000004</v>
      </c>
      <c r="N139" s="95">
        <v>4.6500000000000004</v>
      </c>
      <c r="O139" s="64">
        <v>2530</v>
      </c>
      <c r="P139" s="65">
        <f>Table224578910112345678910111213141516171819202122232425[[#This Row],[PEMBULATAN]]*O139</f>
        <v>11764.5</v>
      </c>
    </row>
    <row r="140" spans="1:16" ht="25.5" customHeight="1" x14ac:dyDescent="0.2">
      <c r="A140" s="14"/>
      <c r="B140" s="14"/>
      <c r="C140" s="9" t="s">
        <v>2610</v>
      </c>
      <c r="D140" s="76" t="s">
        <v>86</v>
      </c>
      <c r="E140" s="13">
        <v>44511</v>
      </c>
      <c r="F140" s="76" t="s">
        <v>87</v>
      </c>
      <c r="G140" s="13">
        <v>44513</v>
      </c>
      <c r="H140" s="10" t="s">
        <v>2471</v>
      </c>
      <c r="I140" s="1">
        <v>80</v>
      </c>
      <c r="J140" s="1">
        <v>51</v>
      </c>
      <c r="K140" s="1">
        <v>32</v>
      </c>
      <c r="L140" s="1">
        <v>8</v>
      </c>
      <c r="M140" s="80">
        <v>32.64</v>
      </c>
      <c r="N140" s="95">
        <v>32.64</v>
      </c>
      <c r="O140" s="64">
        <v>2530</v>
      </c>
      <c r="P140" s="65">
        <f>Table224578910112345678910111213141516171819202122232425[[#This Row],[PEMBULATAN]]*O140</f>
        <v>82579.199999999997</v>
      </c>
    </row>
    <row r="141" spans="1:16" ht="25.5" customHeight="1" x14ac:dyDescent="0.2">
      <c r="A141" s="14"/>
      <c r="B141" s="14"/>
      <c r="C141" s="73" t="s">
        <v>2611</v>
      </c>
      <c r="D141" s="78" t="s">
        <v>86</v>
      </c>
      <c r="E141" s="13">
        <v>44511</v>
      </c>
      <c r="F141" s="76" t="s">
        <v>87</v>
      </c>
      <c r="G141" s="13">
        <v>44513</v>
      </c>
      <c r="H141" s="77" t="s">
        <v>2471</v>
      </c>
      <c r="I141" s="16">
        <v>90</v>
      </c>
      <c r="J141" s="16">
        <v>53</v>
      </c>
      <c r="K141" s="16">
        <v>38</v>
      </c>
      <c r="L141" s="16">
        <v>17</v>
      </c>
      <c r="M141" s="81">
        <v>45.314999999999998</v>
      </c>
      <c r="N141" s="95">
        <v>46</v>
      </c>
      <c r="O141" s="64">
        <v>2530</v>
      </c>
      <c r="P141" s="65">
        <f>Table224578910112345678910111213141516171819202122232425[[#This Row],[PEMBULATAN]]*O141</f>
        <v>116380</v>
      </c>
    </row>
    <row r="142" spans="1:16" ht="25.5" customHeight="1" x14ac:dyDescent="0.2">
      <c r="A142" s="14"/>
      <c r="B142" s="14"/>
      <c r="C142" s="73" t="s">
        <v>2612</v>
      </c>
      <c r="D142" s="78" t="s">
        <v>86</v>
      </c>
      <c r="E142" s="13">
        <v>44511</v>
      </c>
      <c r="F142" s="76" t="s">
        <v>87</v>
      </c>
      <c r="G142" s="13">
        <v>44513</v>
      </c>
      <c r="H142" s="77" t="s">
        <v>2471</v>
      </c>
      <c r="I142" s="16">
        <v>51</v>
      </c>
      <c r="J142" s="16">
        <v>10</v>
      </c>
      <c r="K142" s="16">
        <v>8</v>
      </c>
      <c r="L142" s="16">
        <v>1</v>
      </c>
      <c r="M142" s="81">
        <v>1.02</v>
      </c>
      <c r="N142" s="95">
        <v>1.02</v>
      </c>
      <c r="O142" s="64">
        <v>2530</v>
      </c>
      <c r="P142" s="65">
        <f>Table224578910112345678910111213141516171819202122232425[[#This Row],[PEMBULATAN]]*O142</f>
        <v>2580.6</v>
      </c>
    </row>
    <row r="143" spans="1:16" ht="25.5" customHeight="1" x14ac:dyDescent="0.2">
      <c r="A143" s="14"/>
      <c r="B143" s="14"/>
      <c r="C143" s="73" t="s">
        <v>2613</v>
      </c>
      <c r="D143" s="78" t="s">
        <v>86</v>
      </c>
      <c r="E143" s="13">
        <v>44511</v>
      </c>
      <c r="F143" s="76" t="s">
        <v>87</v>
      </c>
      <c r="G143" s="13">
        <v>44513</v>
      </c>
      <c r="H143" s="77" t="s">
        <v>2471</v>
      </c>
      <c r="I143" s="16">
        <v>64</v>
      </c>
      <c r="J143" s="16">
        <v>50</v>
      </c>
      <c r="K143" s="16">
        <v>6</v>
      </c>
      <c r="L143" s="16">
        <v>1</v>
      </c>
      <c r="M143" s="81">
        <v>4.8</v>
      </c>
      <c r="N143" s="95">
        <v>4.8</v>
      </c>
      <c r="O143" s="64">
        <v>2530</v>
      </c>
      <c r="P143" s="65">
        <f>Table224578910112345678910111213141516171819202122232425[[#This Row],[PEMBULATAN]]*O143</f>
        <v>12144</v>
      </c>
    </row>
    <row r="144" spans="1:16" ht="25.5" customHeight="1" x14ac:dyDescent="0.2">
      <c r="A144" s="14"/>
      <c r="B144" s="14"/>
      <c r="C144" s="73" t="s">
        <v>2614</v>
      </c>
      <c r="D144" s="78" t="s">
        <v>86</v>
      </c>
      <c r="E144" s="13">
        <v>44511</v>
      </c>
      <c r="F144" s="76" t="s">
        <v>87</v>
      </c>
      <c r="G144" s="13">
        <v>44513</v>
      </c>
      <c r="H144" s="77" t="s">
        <v>2471</v>
      </c>
      <c r="I144" s="16">
        <v>115</v>
      </c>
      <c r="J144" s="16">
        <v>28</v>
      </c>
      <c r="K144" s="16">
        <v>8</v>
      </c>
      <c r="L144" s="16">
        <v>3</v>
      </c>
      <c r="M144" s="81">
        <v>6.44</v>
      </c>
      <c r="N144" s="95">
        <v>7</v>
      </c>
      <c r="O144" s="64">
        <v>2530</v>
      </c>
      <c r="P144" s="65">
        <f>Table224578910112345678910111213141516171819202122232425[[#This Row],[PEMBULATAN]]*O144</f>
        <v>17710</v>
      </c>
    </row>
    <row r="145" spans="1:16" ht="25.5" customHeight="1" x14ac:dyDescent="0.2">
      <c r="A145" s="14"/>
      <c r="B145" s="14"/>
      <c r="C145" s="73" t="s">
        <v>2615</v>
      </c>
      <c r="D145" s="78" t="s">
        <v>86</v>
      </c>
      <c r="E145" s="13">
        <v>44511</v>
      </c>
      <c r="F145" s="76" t="s">
        <v>87</v>
      </c>
      <c r="G145" s="13">
        <v>44513</v>
      </c>
      <c r="H145" s="77" t="s">
        <v>2471</v>
      </c>
      <c r="I145" s="16">
        <v>96</v>
      </c>
      <c r="J145" s="16">
        <v>47</v>
      </c>
      <c r="K145" s="16">
        <v>4</v>
      </c>
      <c r="L145" s="16">
        <v>1</v>
      </c>
      <c r="M145" s="81">
        <v>4.5119999999999996</v>
      </c>
      <c r="N145" s="95">
        <v>4.5119999999999996</v>
      </c>
      <c r="O145" s="64">
        <v>2530</v>
      </c>
      <c r="P145" s="65">
        <f>Table224578910112345678910111213141516171819202122232425[[#This Row],[PEMBULATAN]]*O145</f>
        <v>11415.359999999999</v>
      </c>
    </row>
    <row r="146" spans="1:16" ht="25.5" customHeight="1" x14ac:dyDescent="0.2">
      <c r="A146" s="14"/>
      <c r="B146" s="14"/>
      <c r="C146" s="73" t="s">
        <v>2616</v>
      </c>
      <c r="D146" s="78" t="s">
        <v>86</v>
      </c>
      <c r="E146" s="13">
        <v>44511</v>
      </c>
      <c r="F146" s="76" t="s">
        <v>87</v>
      </c>
      <c r="G146" s="13">
        <v>44513</v>
      </c>
      <c r="H146" s="77" t="s">
        <v>2471</v>
      </c>
      <c r="I146" s="16">
        <v>70</v>
      </c>
      <c r="J146" s="16">
        <v>30</v>
      </c>
      <c r="K146" s="16">
        <v>24</v>
      </c>
      <c r="L146" s="16">
        <v>20</v>
      </c>
      <c r="M146" s="81">
        <v>12.6</v>
      </c>
      <c r="N146" s="95">
        <v>20</v>
      </c>
      <c r="O146" s="64">
        <v>2530</v>
      </c>
      <c r="P146" s="65">
        <f>Table224578910112345678910111213141516171819202122232425[[#This Row],[PEMBULATAN]]*O146</f>
        <v>50600</v>
      </c>
    </row>
    <row r="147" spans="1:16" ht="25.5" customHeight="1" x14ac:dyDescent="0.2">
      <c r="A147" s="14"/>
      <c r="B147" s="14"/>
      <c r="C147" s="73" t="s">
        <v>2617</v>
      </c>
      <c r="D147" s="78" t="s">
        <v>86</v>
      </c>
      <c r="E147" s="13">
        <v>44511</v>
      </c>
      <c r="F147" s="76" t="s">
        <v>87</v>
      </c>
      <c r="G147" s="13">
        <v>44513</v>
      </c>
      <c r="H147" s="77" t="s">
        <v>2471</v>
      </c>
      <c r="I147" s="16">
        <v>125</v>
      </c>
      <c r="J147" s="16">
        <v>10</v>
      </c>
      <c r="K147" s="16">
        <v>10</v>
      </c>
      <c r="L147" s="16">
        <v>1</v>
      </c>
      <c r="M147" s="81">
        <v>3.125</v>
      </c>
      <c r="N147" s="95">
        <v>3.125</v>
      </c>
      <c r="O147" s="64">
        <v>2530</v>
      </c>
      <c r="P147" s="65">
        <f>Table224578910112345678910111213141516171819202122232425[[#This Row],[PEMBULATAN]]*O147</f>
        <v>7906.25</v>
      </c>
    </row>
    <row r="148" spans="1:16" ht="25.5" customHeight="1" x14ac:dyDescent="0.2">
      <c r="A148" s="14"/>
      <c r="B148" s="14"/>
      <c r="C148" s="73" t="s">
        <v>2618</v>
      </c>
      <c r="D148" s="78" t="s">
        <v>86</v>
      </c>
      <c r="E148" s="13">
        <v>44511</v>
      </c>
      <c r="F148" s="76" t="s">
        <v>87</v>
      </c>
      <c r="G148" s="13">
        <v>44513</v>
      </c>
      <c r="H148" s="77" t="s">
        <v>2471</v>
      </c>
      <c r="I148" s="16">
        <v>70</v>
      </c>
      <c r="J148" s="16">
        <v>23</v>
      </c>
      <c r="K148" s="16">
        <v>21</v>
      </c>
      <c r="L148" s="16">
        <v>4</v>
      </c>
      <c r="M148" s="81">
        <v>8.4525000000000006</v>
      </c>
      <c r="N148" s="95">
        <v>9</v>
      </c>
      <c r="O148" s="64">
        <v>2530</v>
      </c>
      <c r="P148" s="65">
        <f>Table224578910112345678910111213141516171819202122232425[[#This Row],[PEMBULATAN]]*O148</f>
        <v>22770</v>
      </c>
    </row>
    <row r="149" spans="1:16" ht="25.5" customHeight="1" x14ac:dyDescent="0.2">
      <c r="A149" s="14"/>
      <c r="B149" s="14"/>
      <c r="C149" s="73" t="s">
        <v>2619</v>
      </c>
      <c r="D149" s="78" t="s">
        <v>86</v>
      </c>
      <c r="E149" s="13">
        <v>44511</v>
      </c>
      <c r="F149" s="76" t="s">
        <v>87</v>
      </c>
      <c r="G149" s="13">
        <v>44513</v>
      </c>
      <c r="H149" s="77" t="s">
        <v>2471</v>
      </c>
      <c r="I149" s="16">
        <v>60</v>
      </c>
      <c r="J149" s="16">
        <v>20</v>
      </c>
      <c r="K149" s="16">
        <v>21</v>
      </c>
      <c r="L149" s="16">
        <v>2</v>
      </c>
      <c r="M149" s="81">
        <v>6.3</v>
      </c>
      <c r="N149" s="95">
        <v>7</v>
      </c>
      <c r="O149" s="64">
        <v>2530</v>
      </c>
      <c r="P149" s="65">
        <f>Table224578910112345678910111213141516171819202122232425[[#This Row],[PEMBULATAN]]*O149</f>
        <v>17710</v>
      </c>
    </row>
    <row r="150" spans="1:16" ht="25.5" customHeight="1" x14ac:dyDescent="0.2">
      <c r="A150" s="14"/>
      <c r="B150" s="14"/>
      <c r="C150" s="73" t="s">
        <v>2620</v>
      </c>
      <c r="D150" s="78" t="s">
        <v>86</v>
      </c>
      <c r="E150" s="13">
        <v>44511</v>
      </c>
      <c r="F150" s="76" t="s">
        <v>87</v>
      </c>
      <c r="G150" s="13">
        <v>44513</v>
      </c>
      <c r="H150" s="77" t="s">
        <v>2471</v>
      </c>
      <c r="I150" s="16">
        <v>108</v>
      </c>
      <c r="J150" s="16">
        <v>15</v>
      </c>
      <c r="K150" s="16">
        <v>15</v>
      </c>
      <c r="L150" s="16">
        <v>9</v>
      </c>
      <c r="M150" s="81">
        <v>6.0750000000000002</v>
      </c>
      <c r="N150" s="95">
        <v>9</v>
      </c>
      <c r="O150" s="64">
        <v>2530</v>
      </c>
      <c r="P150" s="65">
        <f>Table224578910112345678910111213141516171819202122232425[[#This Row],[PEMBULATAN]]*O150</f>
        <v>22770</v>
      </c>
    </row>
    <row r="151" spans="1:16" ht="25.5" customHeight="1" x14ac:dyDescent="0.2">
      <c r="A151" s="14"/>
      <c r="B151" s="14"/>
      <c r="C151" s="73" t="s">
        <v>2621</v>
      </c>
      <c r="D151" s="78" t="s">
        <v>86</v>
      </c>
      <c r="E151" s="13">
        <v>44511</v>
      </c>
      <c r="F151" s="76" t="s">
        <v>87</v>
      </c>
      <c r="G151" s="13">
        <v>44513</v>
      </c>
      <c r="H151" s="77" t="s">
        <v>2471</v>
      </c>
      <c r="I151" s="16">
        <v>60</v>
      </c>
      <c r="J151" s="16">
        <v>31</v>
      </c>
      <c r="K151" s="16">
        <v>32</v>
      </c>
      <c r="L151" s="16">
        <v>8</v>
      </c>
      <c r="M151" s="81">
        <v>14.88</v>
      </c>
      <c r="N151" s="95">
        <v>14.88</v>
      </c>
      <c r="O151" s="64">
        <v>2530</v>
      </c>
      <c r="P151" s="65">
        <f>Table224578910112345678910111213141516171819202122232425[[#This Row],[PEMBULATAN]]*O151</f>
        <v>37646.400000000001</v>
      </c>
    </row>
    <row r="152" spans="1:16" ht="25.5" customHeight="1" x14ac:dyDescent="0.2">
      <c r="A152" s="14"/>
      <c r="B152" s="14"/>
      <c r="C152" s="73" t="s">
        <v>2622</v>
      </c>
      <c r="D152" s="78" t="s">
        <v>86</v>
      </c>
      <c r="E152" s="13">
        <v>44511</v>
      </c>
      <c r="F152" s="76" t="s">
        <v>87</v>
      </c>
      <c r="G152" s="13">
        <v>44513</v>
      </c>
      <c r="H152" s="77" t="s">
        <v>2471</v>
      </c>
      <c r="I152" s="16">
        <v>63</v>
      </c>
      <c r="J152" s="16">
        <v>38</v>
      </c>
      <c r="K152" s="16">
        <v>30</v>
      </c>
      <c r="L152" s="16">
        <v>8</v>
      </c>
      <c r="M152" s="81">
        <v>17.954999999999998</v>
      </c>
      <c r="N152" s="95">
        <v>17.954999999999998</v>
      </c>
      <c r="O152" s="64">
        <v>2530</v>
      </c>
      <c r="P152" s="65">
        <f>Table224578910112345678910111213141516171819202122232425[[#This Row],[PEMBULATAN]]*O152</f>
        <v>45426.149999999994</v>
      </c>
    </row>
    <row r="153" spans="1:16" ht="25.5" customHeight="1" x14ac:dyDescent="0.2">
      <c r="A153" s="14"/>
      <c r="B153" s="14"/>
      <c r="C153" s="73" t="s">
        <v>2623</v>
      </c>
      <c r="D153" s="78" t="s">
        <v>86</v>
      </c>
      <c r="E153" s="13">
        <v>44511</v>
      </c>
      <c r="F153" s="76" t="s">
        <v>87</v>
      </c>
      <c r="G153" s="13">
        <v>44513</v>
      </c>
      <c r="H153" s="77" t="s">
        <v>2471</v>
      </c>
      <c r="I153" s="16">
        <v>47</v>
      </c>
      <c r="J153" s="16">
        <v>38</v>
      </c>
      <c r="K153" s="16">
        <v>45</v>
      </c>
      <c r="L153" s="16">
        <v>12</v>
      </c>
      <c r="M153" s="81">
        <v>20.092500000000001</v>
      </c>
      <c r="N153" s="95">
        <v>20.092500000000001</v>
      </c>
      <c r="O153" s="64">
        <v>2530</v>
      </c>
      <c r="P153" s="65">
        <f>Table224578910112345678910111213141516171819202122232425[[#This Row],[PEMBULATAN]]*O153</f>
        <v>50834.025000000001</v>
      </c>
    </row>
    <row r="154" spans="1:16" ht="25.5" customHeight="1" x14ac:dyDescent="0.2">
      <c r="A154" s="14"/>
      <c r="B154" s="14"/>
      <c r="C154" s="73" t="s">
        <v>2624</v>
      </c>
      <c r="D154" s="78" t="s">
        <v>86</v>
      </c>
      <c r="E154" s="13">
        <v>44511</v>
      </c>
      <c r="F154" s="76" t="s">
        <v>87</v>
      </c>
      <c r="G154" s="13">
        <v>44513</v>
      </c>
      <c r="H154" s="77" t="s">
        <v>2471</v>
      </c>
      <c r="I154" s="16">
        <v>50</v>
      </c>
      <c r="J154" s="16">
        <v>40</v>
      </c>
      <c r="K154" s="16">
        <v>32</v>
      </c>
      <c r="L154" s="16">
        <v>12</v>
      </c>
      <c r="M154" s="81">
        <v>16</v>
      </c>
      <c r="N154" s="95">
        <v>16</v>
      </c>
      <c r="O154" s="64">
        <v>2530</v>
      </c>
      <c r="P154" s="65">
        <f>Table224578910112345678910111213141516171819202122232425[[#This Row],[PEMBULATAN]]*O154</f>
        <v>40480</v>
      </c>
    </row>
    <row r="155" spans="1:16" ht="25.5" customHeight="1" x14ac:dyDescent="0.2">
      <c r="A155" s="14"/>
      <c r="B155" s="14"/>
      <c r="C155" s="73" t="s">
        <v>2625</v>
      </c>
      <c r="D155" s="78" t="s">
        <v>86</v>
      </c>
      <c r="E155" s="13">
        <v>44511</v>
      </c>
      <c r="F155" s="76" t="s">
        <v>87</v>
      </c>
      <c r="G155" s="13">
        <v>44513</v>
      </c>
      <c r="H155" s="77" t="s">
        <v>2471</v>
      </c>
      <c r="I155" s="16">
        <v>98</v>
      </c>
      <c r="J155" s="16">
        <v>57</v>
      </c>
      <c r="K155" s="16">
        <v>32</v>
      </c>
      <c r="L155" s="16">
        <v>9</v>
      </c>
      <c r="M155" s="81">
        <v>44.688000000000002</v>
      </c>
      <c r="N155" s="95">
        <v>44.688000000000002</v>
      </c>
      <c r="O155" s="64">
        <v>2530</v>
      </c>
      <c r="P155" s="65">
        <f>Table224578910112345678910111213141516171819202122232425[[#This Row],[PEMBULATAN]]*O155</f>
        <v>113060.64</v>
      </c>
    </row>
    <row r="156" spans="1:16" ht="25.5" customHeight="1" x14ac:dyDescent="0.2">
      <c r="A156" s="14"/>
      <c r="B156" s="14"/>
      <c r="C156" s="73" t="s">
        <v>2626</v>
      </c>
      <c r="D156" s="78" t="s">
        <v>86</v>
      </c>
      <c r="E156" s="13">
        <v>44511</v>
      </c>
      <c r="F156" s="76" t="s">
        <v>87</v>
      </c>
      <c r="G156" s="13">
        <v>44513</v>
      </c>
      <c r="H156" s="77" t="s">
        <v>2471</v>
      </c>
      <c r="I156" s="16">
        <v>104</v>
      </c>
      <c r="J156" s="16">
        <v>72</v>
      </c>
      <c r="K156" s="16">
        <v>20</v>
      </c>
      <c r="L156" s="16">
        <v>32</v>
      </c>
      <c r="M156" s="81">
        <v>37.44</v>
      </c>
      <c r="N156" s="95">
        <v>38</v>
      </c>
      <c r="O156" s="64">
        <v>2530</v>
      </c>
      <c r="P156" s="65">
        <f>Table224578910112345678910111213141516171819202122232425[[#This Row],[PEMBULATAN]]*O156</f>
        <v>96140</v>
      </c>
    </row>
    <row r="157" spans="1:16" ht="25.5" customHeight="1" x14ac:dyDescent="0.2">
      <c r="A157" s="14"/>
      <c r="B157" s="14"/>
      <c r="C157" s="73" t="s">
        <v>2627</v>
      </c>
      <c r="D157" s="78" t="s">
        <v>86</v>
      </c>
      <c r="E157" s="13">
        <v>44511</v>
      </c>
      <c r="F157" s="76" t="s">
        <v>87</v>
      </c>
      <c r="G157" s="13">
        <v>44513</v>
      </c>
      <c r="H157" s="77" t="s">
        <v>2471</v>
      </c>
      <c r="I157" s="16">
        <v>131</v>
      </c>
      <c r="J157" s="16">
        <v>26</v>
      </c>
      <c r="K157" s="16">
        <v>26</v>
      </c>
      <c r="L157" s="16">
        <v>5</v>
      </c>
      <c r="M157" s="81">
        <v>22.138999999999999</v>
      </c>
      <c r="N157" s="95">
        <v>22.138999999999999</v>
      </c>
      <c r="O157" s="64">
        <v>2530</v>
      </c>
      <c r="P157" s="65">
        <f>Table224578910112345678910111213141516171819202122232425[[#This Row],[PEMBULATAN]]*O157</f>
        <v>56011.67</v>
      </c>
    </row>
    <row r="158" spans="1:16" ht="25.5" customHeight="1" x14ac:dyDescent="0.2">
      <c r="A158" s="14"/>
      <c r="B158" s="14"/>
      <c r="C158" s="73" t="s">
        <v>2628</v>
      </c>
      <c r="D158" s="78" t="s">
        <v>86</v>
      </c>
      <c r="E158" s="13">
        <v>44511</v>
      </c>
      <c r="F158" s="76" t="s">
        <v>87</v>
      </c>
      <c r="G158" s="13">
        <v>44513</v>
      </c>
      <c r="H158" s="77" t="s">
        <v>2471</v>
      </c>
      <c r="I158" s="16">
        <v>102</v>
      </c>
      <c r="J158" s="16">
        <v>10</v>
      </c>
      <c r="K158" s="16">
        <v>10</v>
      </c>
      <c r="L158" s="16">
        <v>1</v>
      </c>
      <c r="M158" s="81">
        <v>2.5499999999999998</v>
      </c>
      <c r="N158" s="95">
        <v>2.5499999999999998</v>
      </c>
      <c r="O158" s="64">
        <v>2530</v>
      </c>
      <c r="P158" s="65">
        <f>Table224578910112345678910111213141516171819202122232425[[#This Row],[PEMBULATAN]]*O158</f>
        <v>6451.5</v>
      </c>
    </row>
    <row r="159" spans="1:16" ht="25.5" customHeight="1" x14ac:dyDescent="0.2">
      <c r="A159" s="14"/>
      <c r="B159" s="14"/>
      <c r="C159" s="73" t="s">
        <v>2629</v>
      </c>
      <c r="D159" s="78" t="s">
        <v>86</v>
      </c>
      <c r="E159" s="13">
        <v>44511</v>
      </c>
      <c r="F159" s="76" t="s">
        <v>87</v>
      </c>
      <c r="G159" s="13">
        <v>44513</v>
      </c>
      <c r="H159" s="77" t="s">
        <v>2471</v>
      </c>
      <c r="I159" s="16">
        <v>54</v>
      </c>
      <c r="J159" s="16">
        <v>48</v>
      </c>
      <c r="K159" s="16">
        <v>30</v>
      </c>
      <c r="L159" s="16">
        <v>11</v>
      </c>
      <c r="M159" s="81">
        <v>19.440000000000001</v>
      </c>
      <c r="N159" s="95">
        <v>20</v>
      </c>
      <c r="O159" s="64">
        <v>2530</v>
      </c>
      <c r="P159" s="65">
        <f>Table224578910112345678910111213141516171819202122232425[[#This Row],[PEMBULATAN]]*O159</f>
        <v>50600</v>
      </c>
    </row>
    <row r="160" spans="1:16" ht="25.5" customHeight="1" x14ac:dyDescent="0.2">
      <c r="A160" s="14"/>
      <c r="B160" s="119"/>
      <c r="C160" s="73" t="s">
        <v>2630</v>
      </c>
      <c r="D160" s="78" t="s">
        <v>86</v>
      </c>
      <c r="E160" s="13">
        <v>44511</v>
      </c>
      <c r="F160" s="76" t="s">
        <v>87</v>
      </c>
      <c r="G160" s="13">
        <v>44513</v>
      </c>
      <c r="H160" s="77" t="s">
        <v>2471</v>
      </c>
      <c r="I160" s="16">
        <v>89</v>
      </c>
      <c r="J160" s="16">
        <v>64</v>
      </c>
      <c r="K160" s="16">
        <v>33</v>
      </c>
      <c r="L160" s="16">
        <v>24</v>
      </c>
      <c r="M160" s="81">
        <v>46.991999999999997</v>
      </c>
      <c r="N160" s="95">
        <v>46.991999999999997</v>
      </c>
      <c r="O160" s="64">
        <v>2530</v>
      </c>
      <c r="P160" s="65">
        <f>Table224578910112345678910111213141516171819202122232425[[#This Row],[PEMBULATAN]]*O160</f>
        <v>118889.76</v>
      </c>
    </row>
    <row r="161" spans="1:16" ht="25.5" customHeight="1" x14ac:dyDescent="0.2">
      <c r="A161" s="14"/>
      <c r="B161" s="14" t="s">
        <v>2631</v>
      </c>
      <c r="C161" s="73" t="s">
        <v>2632</v>
      </c>
      <c r="D161" s="78" t="s">
        <v>86</v>
      </c>
      <c r="E161" s="13">
        <v>44511</v>
      </c>
      <c r="F161" s="76" t="s">
        <v>87</v>
      </c>
      <c r="G161" s="13">
        <v>44513</v>
      </c>
      <c r="H161" s="77" t="s">
        <v>2471</v>
      </c>
      <c r="I161" s="16">
        <v>50</v>
      </c>
      <c r="J161" s="16">
        <v>30</v>
      </c>
      <c r="K161" s="16">
        <v>34</v>
      </c>
      <c r="L161" s="16">
        <v>4</v>
      </c>
      <c r="M161" s="81">
        <v>12.75</v>
      </c>
      <c r="N161" s="95">
        <v>12.75</v>
      </c>
      <c r="O161" s="64">
        <v>2530</v>
      </c>
      <c r="P161" s="65">
        <f>Table224578910112345678910111213141516171819202122232425[[#This Row],[PEMBULATAN]]*O161</f>
        <v>32257.5</v>
      </c>
    </row>
    <row r="162" spans="1:16" ht="25.5" customHeight="1" x14ac:dyDescent="0.2">
      <c r="A162" s="14"/>
      <c r="B162" s="14"/>
      <c r="C162" s="73" t="s">
        <v>2633</v>
      </c>
      <c r="D162" s="78" t="s">
        <v>86</v>
      </c>
      <c r="E162" s="13">
        <v>44511</v>
      </c>
      <c r="F162" s="76" t="s">
        <v>87</v>
      </c>
      <c r="G162" s="13">
        <v>44513</v>
      </c>
      <c r="H162" s="77" t="s">
        <v>2471</v>
      </c>
      <c r="I162" s="16">
        <v>25</v>
      </c>
      <c r="J162" s="16">
        <v>14</v>
      </c>
      <c r="K162" s="16">
        <v>12</v>
      </c>
      <c r="L162" s="16">
        <v>1</v>
      </c>
      <c r="M162" s="81">
        <v>1.05</v>
      </c>
      <c r="N162" s="95">
        <v>1.05</v>
      </c>
      <c r="O162" s="64">
        <v>2530</v>
      </c>
      <c r="P162" s="65">
        <f>Table224578910112345678910111213141516171819202122232425[[#This Row],[PEMBULATAN]]*O162</f>
        <v>2656.5</v>
      </c>
    </row>
    <row r="163" spans="1:16" ht="25.5" customHeight="1" x14ac:dyDescent="0.2">
      <c r="A163" s="14"/>
      <c r="B163" s="14"/>
      <c r="C163" s="73" t="s">
        <v>2634</v>
      </c>
      <c r="D163" s="78" t="s">
        <v>86</v>
      </c>
      <c r="E163" s="13">
        <v>44511</v>
      </c>
      <c r="F163" s="76" t="s">
        <v>87</v>
      </c>
      <c r="G163" s="13">
        <v>44513</v>
      </c>
      <c r="H163" s="77" t="s">
        <v>2471</v>
      </c>
      <c r="I163" s="16">
        <v>84</v>
      </c>
      <c r="J163" s="16">
        <v>53</v>
      </c>
      <c r="K163" s="16">
        <v>24</v>
      </c>
      <c r="L163" s="16">
        <v>10</v>
      </c>
      <c r="M163" s="81">
        <v>26.712</v>
      </c>
      <c r="N163" s="95">
        <v>26.712</v>
      </c>
      <c r="O163" s="64">
        <v>2530</v>
      </c>
      <c r="P163" s="65">
        <f>Table224578910112345678910111213141516171819202122232425[[#This Row],[PEMBULATAN]]*O163</f>
        <v>67581.36</v>
      </c>
    </row>
    <row r="164" spans="1:16" ht="25.5" customHeight="1" x14ac:dyDescent="0.2">
      <c r="A164" s="14"/>
      <c r="B164" s="14" t="s">
        <v>2635</v>
      </c>
      <c r="C164" s="73" t="s">
        <v>2636</v>
      </c>
      <c r="D164" s="78" t="s">
        <v>86</v>
      </c>
      <c r="E164" s="13">
        <v>44511</v>
      </c>
      <c r="F164" s="76" t="s">
        <v>87</v>
      </c>
      <c r="G164" s="13">
        <v>44513</v>
      </c>
      <c r="H164" s="77" t="s">
        <v>2471</v>
      </c>
      <c r="I164" s="16">
        <v>54</v>
      </c>
      <c r="J164" s="16">
        <v>55</v>
      </c>
      <c r="K164" s="16">
        <v>13</v>
      </c>
      <c r="L164" s="16">
        <v>7</v>
      </c>
      <c r="M164" s="81">
        <v>9.6524999999999999</v>
      </c>
      <c r="N164" s="95">
        <v>9.6524999999999999</v>
      </c>
      <c r="O164" s="64">
        <v>2530</v>
      </c>
      <c r="P164" s="65">
        <f>Table224578910112345678910111213141516171819202122232425[[#This Row],[PEMBULATAN]]*O164</f>
        <v>24420.825000000001</v>
      </c>
    </row>
    <row r="165" spans="1:16" ht="25.5" customHeight="1" x14ac:dyDescent="0.2">
      <c r="A165" s="14"/>
      <c r="B165" s="14"/>
      <c r="C165" s="73" t="s">
        <v>2637</v>
      </c>
      <c r="D165" s="78" t="s">
        <v>86</v>
      </c>
      <c r="E165" s="13">
        <v>44511</v>
      </c>
      <c r="F165" s="76" t="s">
        <v>87</v>
      </c>
      <c r="G165" s="13">
        <v>44513</v>
      </c>
      <c r="H165" s="77" t="s">
        <v>2471</v>
      </c>
      <c r="I165" s="16">
        <v>65</v>
      </c>
      <c r="J165" s="16">
        <v>43</v>
      </c>
      <c r="K165" s="16">
        <v>12</v>
      </c>
      <c r="L165" s="16">
        <v>5</v>
      </c>
      <c r="M165" s="81">
        <v>8.3849999999999998</v>
      </c>
      <c r="N165" s="95">
        <v>9</v>
      </c>
      <c r="O165" s="64">
        <v>2530</v>
      </c>
      <c r="P165" s="65">
        <f>Table224578910112345678910111213141516171819202122232425[[#This Row],[PEMBULATAN]]*O165</f>
        <v>22770</v>
      </c>
    </row>
    <row r="166" spans="1:16" ht="25.5" customHeight="1" x14ac:dyDescent="0.2">
      <c r="A166" s="14"/>
      <c r="B166" s="14"/>
      <c r="C166" s="73" t="s">
        <v>2638</v>
      </c>
      <c r="D166" s="78" t="s">
        <v>86</v>
      </c>
      <c r="E166" s="13">
        <v>44511</v>
      </c>
      <c r="F166" s="76" t="s">
        <v>87</v>
      </c>
      <c r="G166" s="13">
        <v>44513</v>
      </c>
      <c r="H166" s="77" t="s">
        <v>2471</v>
      </c>
      <c r="I166" s="16">
        <v>40</v>
      </c>
      <c r="J166" s="16">
        <v>23</v>
      </c>
      <c r="K166" s="16">
        <v>13</v>
      </c>
      <c r="L166" s="16">
        <v>1</v>
      </c>
      <c r="M166" s="81">
        <v>2.99</v>
      </c>
      <c r="N166" s="95">
        <v>2.99</v>
      </c>
      <c r="O166" s="64">
        <v>2530</v>
      </c>
      <c r="P166" s="65">
        <f>Table224578910112345678910111213141516171819202122232425[[#This Row],[PEMBULATAN]]*O166</f>
        <v>7564.7000000000007</v>
      </c>
    </row>
    <row r="167" spans="1:16" ht="25.5" customHeight="1" x14ac:dyDescent="0.2">
      <c r="A167" s="14"/>
      <c r="B167" s="14"/>
      <c r="C167" s="73" t="s">
        <v>2639</v>
      </c>
      <c r="D167" s="78" t="s">
        <v>86</v>
      </c>
      <c r="E167" s="13">
        <v>44511</v>
      </c>
      <c r="F167" s="76" t="s">
        <v>87</v>
      </c>
      <c r="G167" s="13">
        <v>44513</v>
      </c>
      <c r="H167" s="77" t="s">
        <v>2471</v>
      </c>
      <c r="I167" s="16">
        <v>83</v>
      </c>
      <c r="J167" s="16">
        <v>58</v>
      </c>
      <c r="K167" s="16">
        <v>20</v>
      </c>
      <c r="L167" s="16">
        <v>7</v>
      </c>
      <c r="M167" s="81">
        <v>24.07</v>
      </c>
      <c r="N167" s="95">
        <v>24.07</v>
      </c>
      <c r="O167" s="64">
        <v>2530</v>
      </c>
      <c r="P167" s="65">
        <f>Table224578910112345678910111213141516171819202122232425[[#This Row],[PEMBULATAN]]*O167</f>
        <v>60897.1</v>
      </c>
    </row>
    <row r="168" spans="1:16" ht="25.5" customHeight="1" x14ac:dyDescent="0.2">
      <c r="A168" s="14"/>
      <c r="B168" s="14"/>
      <c r="C168" s="73" t="s">
        <v>2640</v>
      </c>
      <c r="D168" s="78" t="s">
        <v>86</v>
      </c>
      <c r="E168" s="13">
        <v>44511</v>
      </c>
      <c r="F168" s="76" t="s">
        <v>87</v>
      </c>
      <c r="G168" s="13">
        <v>44513</v>
      </c>
      <c r="H168" s="77" t="s">
        <v>2471</v>
      </c>
      <c r="I168" s="16">
        <v>80</v>
      </c>
      <c r="J168" s="16">
        <v>60</v>
      </c>
      <c r="K168" s="16">
        <v>32</v>
      </c>
      <c r="L168" s="16">
        <v>19</v>
      </c>
      <c r="M168" s="81">
        <v>38.4</v>
      </c>
      <c r="N168" s="95">
        <v>39</v>
      </c>
      <c r="O168" s="64">
        <v>2530</v>
      </c>
      <c r="P168" s="65">
        <f>Table224578910112345678910111213141516171819202122232425[[#This Row],[PEMBULATAN]]*O168</f>
        <v>98670</v>
      </c>
    </row>
    <row r="169" spans="1:16" ht="25.5" customHeight="1" x14ac:dyDescent="0.2">
      <c r="A169" s="14"/>
      <c r="B169" s="14"/>
      <c r="C169" s="73" t="s">
        <v>2641</v>
      </c>
      <c r="D169" s="78" t="s">
        <v>86</v>
      </c>
      <c r="E169" s="13">
        <v>44511</v>
      </c>
      <c r="F169" s="76" t="s">
        <v>87</v>
      </c>
      <c r="G169" s="13">
        <v>44513</v>
      </c>
      <c r="H169" s="77" t="s">
        <v>2471</v>
      </c>
      <c r="I169" s="16">
        <v>42</v>
      </c>
      <c r="J169" s="16">
        <v>30</v>
      </c>
      <c r="K169" s="16">
        <v>12</v>
      </c>
      <c r="L169" s="16">
        <v>3</v>
      </c>
      <c r="M169" s="81">
        <v>3.78</v>
      </c>
      <c r="N169" s="95">
        <v>3.78</v>
      </c>
      <c r="O169" s="64">
        <v>2530</v>
      </c>
      <c r="P169" s="65">
        <f>Table224578910112345678910111213141516171819202122232425[[#This Row],[PEMBULATAN]]*O169</f>
        <v>9563.4</v>
      </c>
    </row>
    <row r="170" spans="1:16" ht="25.5" customHeight="1" x14ac:dyDescent="0.2">
      <c r="A170" s="14"/>
      <c r="B170" s="14"/>
      <c r="C170" s="73" t="s">
        <v>2642</v>
      </c>
      <c r="D170" s="78" t="s">
        <v>86</v>
      </c>
      <c r="E170" s="13">
        <v>44511</v>
      </c>
      <c r="F170" s="76" t="s">
        <v>87</v>
      </c>
      <c r="G170" s="13">
        <v>44513</v>
      </c>
      <c r="H170" s="77" t="s">
        <v>2471</v>
      </c>
      <c r="I170" s="16">
        <v>10</v>
      </c>
      <c r="J170" s="16">
        <v>10</v>
      </c>
      <c r="K170" s="16">
        <v>10</v>
      </c>
      <c r="L170" s="16">
        <v>1</v>
      </c>
      <c r="M170" s="81">
        <v>0.25</v>
      </c>
      <c r="N170" s="95">
        <v>1</v>
      </c>
      <c r="O170" s="64">
        <v>2530</v>
      </c>
      <c r="P170" s="65">
        <f>Table224578910112345678910111213141516171819202122232425[[#This Row],[PEMBULATAN]]*O170</f>
        <v>2530</v>
      </c>
    </row>
    <row r="171" spans="1:16" ht="25.5" customHeight="1" x14ac:dyDescent="0.2">
      <c r="A171" s="14"/>
      <c r="B171" s="14"/>
      <c r="C171" s="73" t="s">
        <v>2643</v>
      </c>
      <c r="D171" s="78" t="s">
        <v>86</v>
      </c>
      <c r="E171" s="13">
        <v>44511</v>
      </c>
      <c r="F171" s="76" t="s">
        <v>87</v>
      </c>
      <c r="G171" s="13">
        <v>44513</v>
      </c>
      <c r="H171" s="77" t="s">
        <v>2471</v>
      </c>
      <c r="I171" s="16">
        <v>15</v>
      </c>
      <c r="J171" s="16">
        <v>15</v>
      </c>
      <c r="K171" s="16">
        <v>15</v>
      </c>
      <c r="L171" s="16">
        <v>1</v>
      </c>
      <c r="M171" s="81">
        <v>0.84375</v>
      </c>
      <c r="N171" s="95">
        <v>1</v>
      </c>
      <c r="O171" s="64">
        <v>2530</v>
      </c>
      <c r="P171" s="65">
        <f>Table224578910112345678910111213141516171819202122232425[[#This Row],[PEMBULATAN]]*O171</f>
        <v>2530</v>
      </c>
    </row>
    <row r="172" spans="1:16" ht="25.5" customHeight="1" x14ac:dyDescent="0.2">
      <c r="A172" s="14"/>
      <c r="B172" s="14"/>
      <c r="C172" s="73" t="s">
        <v>2644</v>
      </c>
      <c r="D172" s="78" t="s">
        <v>86</v>
      </c>
      <c r="E172" s="13">
        <v>44511</v>
      </c>
      <c r="F172" s="76" t="s">
        <v>87</v>
      </c>
      <c r="G172" s="13">
        <v>44513</v>
      </c>
      <c r="H172" s="77" t="s">
        <v>2471</v>
      </c>
      <c r="I172" s="16">
        <v>30</v>
      </c>
      <c r="J172" s="16">
        <v>25</v>
      </c>
      <c r="K172" s="16">
        <v>12</v>
      </c>
      <c r="L172" s="16">
        <v>1</v>
      </c>
      <c r="M172" s="81">
        <v>2.25</v>
      </c>
      <c r="N172" s="95">
        <v>2.25</v>
      </c>
      <c r="O172" s="64">
        <v>2530</v>
      </c>
      <c r="P172" s="65">
        <f>Table224578910112345678910111213141516171819202122232425[[#This Row],[PEMBULATAN]]*O172</f>
        <v>5692.5</v>
      </c>
    </row>
    <row r="173" spans="1:16" ht="25.5" customHeight="1" x14ac:dyDescent="0.2">
      <c r="A173" s="14"/>
      <c r="B173" s="14"/>
      <c r="C173" s="73" t="s">
        <v>2645</v>
      </c>
      <c r="D173" s="78" t="s">
        <v>86</v>
      </c>
      <c r="E173" s="13">
        <v>44511</v>
      </c>
      <c r="F173" s="76" t="s">
        <v>87</v>
      </c>
      <c r="G173" s="13">
        <v>44513</v>
      </c>
      <c r="H173" s="77" t="s">
        <v>2471</v>
      </c>
      <c r="I173" s="16">
        <v>50</v>
      </c>
      <c r="J173" s="16">
        <v>33</v>
      </c>
      <c r="K173" s="16">
        <v>16</v>
      </c>
      <c r="L173" s="16">
        <v>3</v>
      </c>
      <c r="M173" s="81">
        <v>6.6</v>
      </c>
      <c r="N173" s="95">
        <v>6.6</v>
      </c>
      <c r="O173" s="64">
        <v>2530</v>
      </c>
      <c r="P173" s="65">
        <f>Table224578910112345678910111213141516171819202122232425[[#This Row],[PEMBULATAN]]*O173</f>
        <v>16698</v>
      </c>
    </row>
    <row r="174" spans="1:16" ht="25.5" customHeight="1" x14ac:dyDescent="0.2">
      <c r="A174" s="14"/>
      <c r="B174" s="14"/>
      <c r="C174" s="73" t="s">
        <v>2646</v>
      </c>
      <c r="D174" s="78" t="s">
        <v>86</v>
      </c>
      <c r="E174" s="13">
        <v>44511</v>
      </c>
      <c r="F174" s="76" t="s">
        <v>87</v>
      </c>
      <c r="G174" s="13">
        <v>44513</v>
      </c>
      <c r="H174" s="77" t="s">
        <v>2471</v>
      </c>
      <c r="I174" s="16">
        <v>50</v>
      </c>
      <c r="J174" s="16">
        <v>41</v>
      </c>
      <c r="K174" s="16">
        <v>20</v>
      </c>
      <c r="L174" s="16">
        <v>1</v>
      </c>
      <c r="M174" s="81">
        <v>10.25</v>
      </c>
      <c r="N174" s="95">
        <v>10.25</v>
      </c>
      <c r="O174" s="64">
        <v>2530</v>
      </c>
      <c r="P174" s="65">
        <f>Table224578910112345678910111213141516171819202122232425[[#This Row],[PEMBULATAN]]*O174</f>
        <v>25932.5</v>
      </c>
    </row>
    <row r="175" spans="1:16" ht="25.5" customHeight="1" x14ac:dyDescent="0.2">
      <c r="A175" s="14"/>
      <c r="B175" s="14"/>
      <c r="C175" s="73" t="s">
        <v>2647</v>
      </c>
      <c r="D175" s="78" t="s">
        <v>86</v>
      </c>
      <c r="E175" s="13">
        <v>44511</v>
      </c>
      <c r="F175" s="76" t="s">
        <v>87</v>
      </c>
      <c r="G175" s="13">
        <v>44513</v>
      </c>
      <c r="H175" s="77" t="s">
        <v>2471</v>
      </c>
      <c r="I175" s="16">
        <v>24</v>
      </c>
      <c r="J175" s="16">
        <v>22</v>
      </c>
      <c r="K175" s="16">
        <v>20</v>
      </c>
      <c r="L175" s="16">
        <v>6</v>
      </c>
      <c r="M175" s="81">
        <v>2.64</v>
      </c>
      <c r="N175" s="95">
        <v>6</v>
      </c>
      <c r="O175" s="64">
        <v>2530</v>
      </c>
      <c r="P175" s="65">
        <f>Table224578910112345678910111213141516171819202122232425[[#This Row],[PEMBULATAN]]*O175</f>
        <v>15180</v>
      </c>
    </row>
    <row r="176" spans="1:16" ht="25.5" customHeight="1" x14ac:dyDescent="0.2">
      <c r="A176" s="14"/>
      <c r="B176" s="14"/>
      <c r="C176" s="73" t="s">
        <v>2648</v>
      </c>
      <c r="D176" s="78" t="s">
        <v>86</v>
      </c>
      <c r="E176" s="13">
        <v>44511</v>
      </c>
      <c r="F176" s="76" t="s">
        <v>87</v>
      </c>
      <c r="G176" s="13">
        <v>44513</v>
      </c>
      <c r="H176" s="77" t="s">
        <v>2471</v>
      </c>
      <c r="I176" s="16">
        <v>20</v>
      </c>
      <c r="J176" s="16">
        <v>28</v>
      </c>
      <c r="K176" s="16">
        <v>10</v>
      </c>
      <c r="L176" s="16">
        <v>2</v>
      </c>
      <c r="M176" s="81">
        <v>1.4</v>
      </c>
      <c r="N176" s="95">
        <v>2</v>
      </c>
      <c r="O176" s="64">
        <v>2530</v>
      </c>
      <c r="P176" s="65">
        <f>Table224578910112345678910111213141516171819202122232425[[#This Row],[PEMBULATAN]]*O176</f>
        <v>5060</v>
      </c>
    </row>
    <row r="177" spans="1:16" ht="25.5" customHeight="1" x14ac:dyDescent="0.2">
      <c r="A177" s="14"/>
      <c r="B177" s="14"/>
      <c r="C177" s="73" t="s">
        <v>2649</v>
      </c>
      <c r="D177" s="78" t="s">
        <v>86</v>
      </c>
      <c r="E177" s="13">
        <v>44511</v>
      </c>
      <c r="F177" s="76" t="s">
        <v>87</v>
      </c>
      <c r="G177" s="13">
        <v>44513</v>
      </c>
      <c r="H177" s="77" t="s">
        <v>2471</v>
      </c>
      <c r="I177" s="16">
        <v>58</v>
      </c>
      <c r="J177" s="16">
        <v>44</v>
      </c>
      <c r="K177" s="16">
        <v>28</v>
      </c>
      <c r="L177" s="16">
        <v>15</v>
      </c>
      <c r="M177" s="81">
        <v>17.864000000000001</v>
      </c>
      <c r="N177" s="95">
        <v>17.864000000000001</v>
      </c>
      <c r="O177" s="64">
        <v>2530</v>
      </c>
      <c r="P177" s="65">
        <f>Table224578910112345678910111213141516171819202122232425[[#This Row],[PEMBULATAN]]*O177</f>
        <v>45195.920000000006</v>
      </c>
    </row>
    <row r="178" spans="1:16" ht="22.5" customHeight="1" x14ac:dyDescent="0.2">
      <c r="A178" s="143" t="s">
        <v>30</v>
      </c>
      <c r="B178" s="144"/>
      <c r="C178" s="144"/>
      <c r="D178" s="144"/>
      <c r="E178" s="144"/>
      <c r="F178" s="144"/>
      <c r="G178" s="144"/>
      <c r="H178" s="144"/>
      <c r="I178" s="144"/>
      <c r="J178" s="144"/>
      <c r="K178" s="144"/>
      <c r="L178" s="145"/>
      <c r="M178" s="79">
        <f>SUBTOTAL(109,Table224578910112345678910111213141516171819202122232425[KG VOLUME])</f>
        <v>3868.1470000000008</v>
      </c>
      <c r="N178" s="68">
        <f>SUM(N3:N177)</f>
        <v>3939.1620000000016</v>
      </c>
      <c r="O178" s="146">
        <f>SUM(P3:P177)</f>
        <v>9966079.8599999975</v>
      </c>
      <c r="P178" s="147"/>
    </row>
    <row r="179" spans="1:16" ht="18" customHeight="1" x14ac:dyDescent="0.2">
      <c r="A179" s="85"/>
      <c r="B179" s="56" t="s">
        <v>42</v>
      </c>
      <c r="C179" s="55"/>
      <c r="D179" s="57" t="s">
        <v>43</v>
      </c>
      <c r="E179" s="85"/>
      <c r="F179" s="85"/>
      <c r="G179" s="85"/>
      <c r="H179" s="85"/>
      <c r="I179" s="85"/>
      <c r="J179" s="85"/>
      <c r="K179" s="85"/>
      <c r="L179" s="85"/>
      <c r="M179" s="86"/>
      <c r="N179" s="87" t="s">
        <v>51</v>
      </c>
      <c r="O179" s="88"/>
      <c r="P179" s="88">
        <f>O178*10%</f>
        <v>996607.9859999998</v>
      </c>
    </row>
    <row r="180" spans="1:16" ht="18" customHeight="1" thickBot="1" x14ac:dyDescent="0.25">
      <c r="A180" s="85"/>
      <c r="B180" s="56"/>
      <c r="C180" s="55"/>
      <c r="D180" s="57"/>
      <c r="E180" s="85"/>
      <c r="F180" s="85"/>
      <c r="G180" s="85"/>
      <c r="H180" s="85"/>
      <c r="I180" s="85"/>
      <c r="J180" s="85"/>
      <c r="K180" s="85"/>
      <c r="L180" s="85"/>
      <c r="M180" s="86"/>
      <c r="N180" s="89" t="s">
        <v>52</v>
      </c>
      <c r="O180" s="90"/>
      <c r="P180" s="90">
        <f>O178-P179</f>
        <v>8969471.873999998</v>
      </c>
    </row>
    <row r="181" spans="1:16" ht="18" customHeight="1" x14ac:dyDescent="0.2">
      <c r="A181" s="11"/>
      <c r="H181" s="63"/>
      <c r="N181" s="62" t="s">
        <v>31</v>
      </c>
      <c r="P181" s="69">
        <f>P180*1%</f>
        <v>89694.718739999982</v>
      </c>
    </row>
    <row r="182" spans="1:16" ht="18" customHeight="1" thickBot="1" x14ac:dyDescent="0.25">
      <c r="A182" s="11"/>
      <c r="H182" s="63"/>
      <c r="N182" s="62" t="s">
        <v>53</v>
      </c>
      <c r="P182" s="71">
        <f>P180*2%</f>
        <v>179389.43747999996</v>
      </c>
    </row>
    <row r="183" spans="1:16" ht="18" customHeight="1" x14ac:dyDescent="0.2">
      <c r="A183" s="11"/>
      <c r="H183" s="63"/>
      <c r="N183" s="66" t="s">
        <v>32</v>
      </c>
      <c r="O183" s="67"/>
      <c r="P183" s="70">
        <f>P180+P181-P182</f>
        <v>8879777.1552599967</v>
      </c>
    </row>
    <row r="185" spans="1:16" x14ac:dyDescent="0.2">
      <c r="A185" s="11"/>
      <c r="H185" s="63"/>
      <c r="P185" s="71"/>
    </row>
    <row r="186" spans="1:16" x14ac:dyDescent="0.2">
      <c r="A186" s="11"/>
      <c r="H186" s="63"/>
      <c r="O186" s="58"/>
      <c r="P186" s="71"/>
    </row>
    <row r="187" spans="1:16" s="3" customFormat="1" x14ac:dyDescent="0.25">
      <c r="A187" s="11"/>
      <c r="B187" s="2"/>
      <c r="C187" s="2"/>
      <c r="E187" s="12"/>
      <c r="H187" s="63"/>
      <c r="N187" s="15"/>
      <c r="O187" s="15"/>
      <c r="P187" s="15"/>
    </row>
    <row r="188" spans="1:16" s="3" customFormat="1" x14ac:dyDescent="0.25">
      <c r="A188" s="11"/>
      <c r="B188" s="2"/>
      <c r="C188" s="2"/>
      <c r="E188" s="12"/>
      <c r="H188" s="63"/>
      <c r="N188" s="15"/>
      <c r="O188" s="15"/>
      <c r="P188" s="15"/>
    </row>
    <row r="189" spans="1:16" s="3" customFormat="1" x14ac:dyDescent="0.25">
      <c r="A189" s="11"/>
      <c r="B189" s="2"/>
      <c r="C189" s="2"/>
      <c r="E189" s="12"/>
      <c r="H189" s="63"/>
      <c r="N189" s="15"/>
      <c r="O189" s="15"/>
      <c r="P189" s="15"/>
    </row>
    <row r="190" spans="1:16" s="3" customFormat="1" x14ac:dyDescent="0.25">
      <c r="A190" s="11"/>
      <c r="B190" s="2"/>
      <c r="C190" s="2"/>
      <c r="E190" s="12"/>
      <c r="H190" s="63"/>
      <c r="N190" s="15"/>
      <c r="O190" s="15"/>
      <c r="P190" s="15"/>
    </row>
    <row r="191" spans="1:16" s="3" customFormat="1" x14ac:dyDescent="0.25">
      <c r="A191" s="11"/>
      <c r="B191" s="2"/>
      <c r="C191" s="2"/>
      <c r="E191" s="12"/>
      <c r="H191" s="63"/>
      <c r="N191" s="15"/>
      <c r="O191" s="15"/>
      <c r="P191" s="15"/>
    </row>
    <row r="192" spans="1:16" s="3" customFormat="1" x14ac:dyDescent="0.25">
      <c r="A192" s="11"/>
      <c r="B192" s="2"/>
      <c r="C192" s="2"/>
      <c r="E192" s="12"/>
      <c r="H192" s="63"/>
      <c r="N192" s="15"/>
      <c r="O192" s="15"/>
      <c r="P192" s="15"/>
    </row>
    <row r="193" spans="1:16" s="3" customFormat="1" x14ac:dyDescent="0.25">
      <c r="A193" s="11"/>
      <c r="B193" s="2"/>
      <c r="C193" s="2"/>
      <c r="E193" s="12"/>
      <c r="H193" s="63"/>
      <c r="N193" s="15"/>
      <c r="O193" s="15"/>
      <c r="P193" s="15"/>
    </row>
    <row r="194" spans="1:16" s="3" customFormat="1" x14ac:dyDescent="0.25">
      <c r="A194" s="11"/>
      <c r="B194" s="2"/>
      <c r="C194" s="2"/>
      <c r="E194" s="12"/>
      <c r="H194" s="63"/>
      <c r="N194" s="15"/>
      <c r="O194" s="15"/>
      <c r="P194" s="15"/>
    </row>
    <row r="195" spans="1:16" s="3" customFormat="1" x14ac:dyDescent="0.25">
      <c r="A195" s="11"/>
      <c r="B195" s="2"/>
      <c r="C195" s="2"/>
      <c r="E195" s="12"/>
      <c r="H195" s="63"/>
      <c r="N195" s="15"/>
      <c r="O195" s="15"/>
      <c r="P195" s="15"/>
    </row>
    <row r="196" spans="1:16" s="3" customFormat="1" x14ac:dyDescent="0.25">
      <c r="A196" s="11"/>
      <c r="B196" s="2"/>
      <c r="C196" s="2"/>
      <c r="E196" s="12"/>
      <c r="H196" s="63"/>
      <c r="N196" s="15"/>
      <c r="O196" s="15"/>
      <c r="P196" s="15"/>
    </row>
    <row r="197" spans="1:16" s="3" customFormat="1" x14ac:dyDescent="0.25">
      <c r="A197" s="11"/>
      <c r="B197" s="2"/>
      <c r="C197" s="2"/>
      <c r="E197" s="12"/>
      <c r="H197" s="63"/>
      <c r="N197" s="15"/>
      <c r="O197" s="15"/>
      <c r="P197" s="15"/>
    </row>
    <row r="198" spans="1:16" s="3" customFormat="1" x14ac:dyDescent="0.25">
      <c r="A198" s="11"/>
      <c r="B198" s="2"/>
      <c r="C198" s="2"/>
      <c r="E198" s="12"/>
      <c r="H198" s="63"/>
      <c r="N198" s="15"/>
      <c r="O198" s="15"/>
      <c r="P198" s="15"/>
    </row>
  </sheetData>
  <mergeCells count="2">
    <mergeCell ref="A178:L178"/>
    <mergeCell ref="O178:P178"/>
  </mergeCells>
  <conditionalFormatting sqref="B3:B138">
    <cfRule type="duplicateValues" dxfId="180" priority="2"/>
  </conditionalFormatting>
  <conditionalFormatting sqref="B139">
    <cfRule type="duplicateValues" dxfId="179" priority="1"/>
  </conditionalFormatting>
  <conditionalFormatting sqref="B140:B177">
    <cfRule type="duplicateValues" dxfId="178" priority="5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69"/>
  <sheetViews>
    <sheetView zoomScale="110" zoomScaleNormal="110" workbookViewId="0">
      <pane xSplit="3" ySplit="2" topLeftCell="D146" activePane="bottomRight" state="frozen"/>
      <selection pane="topRight" activeCell="B1" sqref="B1"/>
      <selection pane="bottomLeft" activeCell="A3" sqref="A3"/>
      <selection pane="bottomRight" activeCell="O150" sqref="O150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10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403941</v>
      </c>
      <c r="B3" s="74" t="s">
        <v>2650</v>
      </c>
      <c r="C3" s="9" t="s">
        <v>2651</v>
      </c>
      <c r="D3" s="76" t="s">
        <v>86</v>
      </c>
      <c r="E3" s="13">
        <v>44512</v>
      </c>
      <c r="F3" s="76" t="s">
        <v>87</v>
      </c>
      <c r="G3" s="13">
        <v>44513</v>
      </c>
      <c r="H3" s="10" t="s">
        <v>2471</v>
      </c>
      <c r="I3" s="1">
        <v>77</v>
      </c>
      <c r="J3" s="1">
        <v>60</v>
      </c>
      <c r="K3" s="1">
        <v>42</v>
      </c>
      <c r="L3" s="1">
        <v>6</v>
      </c>
      <c r="M3" s="80">
        <v>48.51</v>
      </c>
      <c r="N3" s="95">
        <v>48.51</v>
      </c>
      <c r="O3" s="64">
        <v>2530</v>
      </c>
      <c r="P3" s="65">
        <f>Table22457891011234567891011121314151617181920212223242526[[#This Row],[PEMBULATAN]]*O3</f>
        <v>122730.29999999999</v>
      </c>
    </row>
    <row r="4" spans="1:16" ht="26.25" customHeight="1" x14ac:dyDescent="0.2">
      <c r="A4" s="14"/>
      <c r="B4" s="75"/>
      <c r="C4" s="73" t="s">
        <v>2652</v>
      </c>
      <c r="D4" s="78" t="s">
        <v>86</v>
      </c>
      <c r="E4" s="13">
        <v>44512</v>
      </c>
      <c r="F4" s="76" t="s">
        <v>87</v>
      </c>
      <c r="G4" s="13">
        <v>44513</v>
      </c>
      <c r="H4" s="77" t="s">
        <v>2471</v>
      </c>
      <c r="I4" s="16">
        <v>95</v>
      </c>
      <c r="J4" s="16">
        <v>58</v>
      </c>
      <c r="K4" s="16">
        <v>38</v>
      </c>
      <c r="L4" s="16">
        <v>16</v>
      </c>
      <c r="M4" s="81">
        <v>52.344999999999999</v>
      </c>
      <c r="N4" s="95">
        <v>53</v>
      </c>
      <c r="O4" s="64">
        <v>2530</v>
      </c>
      <c r="P4" s="65">
        <f>Table22457891011234567891011121314151617181920212223242526[[#This Row],[PEMBULATAN]]*O4</f>
        <v>134090</v>
      </c>
    </row>
    <row r="5" spans="1:16" ht="26.25" customHeight="1" x14ac:dyDescent="0.2">
      <c r="A5" s="14"/>
      <c r="B5" s="75"/>
      <c r="C5" s="73" t="s">
        <v>2653</v>
      </c>
      <c r="D5" s="78" t="s">
        <v>86</v>
      </c>
      <c r="E5" s="13">
        <v>44512</v>
      </c>
      <c r="F5" s="76" t="s">
        <v>87</v>
      </c>
      <c r="G5" s="13">
        <v>44513</v>
      </c>
      <c r="H5" s="77" t="s">
        <v>2471</v>
      </c>
      <c r="I5" s="16">
        <v>76</v>
      </c>
      <c r="J5" s="16">
        <v>62</v>
      </c>
      <c r="K5" s="16">
        <v>18</v>
      </c>
      <c r="L5" s="16">
        <v>16</v>
      </c>
      <c r="M5" s="81">
        <v>21.204000000000001</v>
      </c>
      <c r="N5" s="95">
        <v>21.204000000000001</v>
      </c>
      <c r="O5" s="64">
        <v>2530</v>
      </c>
      <c r="P5" s="65">
        <f>Table22457891011234567891011121314151617181920212223242526[[#This Row],[PEMBULATAN]]*O5</f>
        <v>53646.12</v>
      </c>
    </row>
    <row r="6" spans="1:16" ht="26.25" customHeight="1" x14ac:dyDescent="0.2">
      <c r="A6" s="14"/>
      <c r="B6" s="75"/>
      <c r="C6" s="73" t="s">
        <v>2654</v>
      </c>
      <c r="D6" s="78" t="s">
        <v>86</v>
      </c>
      <c r="E6" s="13">
        <v>44512</v>
      </c>
      <c r="F6" s="76" t="s">
        <v>87</v>
      </c>
      <c r="G6" s="13">
        <v>44513</v>
      </c>
      <c r="H6" s="77" t="s">
        <v>2471</v>
      </c>
      <c r="I6" s="16">
        <v>86</v>
      </c>
      <c r="J6" s="16">
        <v>61</v>
      </c>
      <c r="K6" s="16">
        <v>21</v>
      </c>
      <c r="L6" s="16">
        <v>14</v>
      </c>
      <c r="M6" s="81">
        <v>27.541499999999999</v>
      </c>
      <c r="N6" s="95">
        <v>27.541499999999999</v>
      </c>
      <c r="O6" s="64">
        <v>2530</v>
      </c>
      <c r="P6" s="65">
        <f>Table22457891011234567891011121314151617181920212223242526[[#This Row],[PEMBULATAN]]*O6</f>
        <v>69679.994999999995</v>
      </c>
    </row>
    <row r="7" spans="1:16" ht="26.25" customHeight="1" x14ac:dyDescent="0.2">
      <c r="A7" s="14"/>
      <c r="B7" s="75"/>
      <c r="C7" s="73" t="s">
        <v>2655</v>
      </c>
      <c r="D7" s="78" t="s">
        <v>86</v>
      </c>
      <c r="E7" s="13">
        <v>44512</v>
      </c>
      <c r="F7" s="76" t="s">
        <v>87</v>
      </c>
      <c r="G7" s="13">
        <v>44513</v>
      </c>
      <c r="H7" s="77" t="s">
        <v>2471</v>
      </c>
      <c r="I7" s="16">
        <v>98</v>
      </c>
      <c r="J7" s="16">
        <v>66</v>
      </c>
      <c r="K7" s="16">
        <v>26</v>
      </c>
      <c r="L7" s="16">
        <v>16</v>
      </c>
      <c r="M7" s="81">
        <v>42.042000000000002</v>
      </c>
      <c r="N7" s="95">
        <v>42.042000000000002</v>
      </c>
      <c r="O7" s="64">
        <v>2530</v>
      </c>
      <c r="P7" s="65">
        <f>Table22457891011234567891011121314151617181920212223242526[[#This Row],[PEMBULATAN]]*O7</f>
        <v>106366.26000000001</v>
      </c>
    </row>
    <row r="8" spans="1:16" ht="26.25" customHeight="1" x14ac:dyDescent="0.2">
      <c r="A8" s="14"/>
      <c r="B8" s="75"/>
      <c r="C8" s="73" t="s">
        <v>2656</v>
      </c>
      <c r="D8" s="78" t="s">
        <v>86</v>
      </c>
      <c r="E8" s="13">
        <v>44512</v>
      </c>
      <c r="F8" s="76" t="s">
        <v>87</v>
      </c>
      <c r="G8" s="13">
        <v>44513</v>
      </c>
      <c r="H8" s="77" t="s">
        <v>2471</v>
      </c>
      <c r="I8" s="16">
        <v>82</v>
      </c>
      <c r="J8" s="16">
        <v>55</v>
      </c>
      <c r="K8" s="16">
        <v>20</v>
      </c>
      <c r="L8" s="16">
        <v>12</v>
      </c>
      <c r="M8" s="81">
        <v>22.55</v>
      </c>
      <c r="N8" s="95">
        <v>22.55</v>
      </c>
      <c r="O8" s="64">
        <v>2530</v>
      </c>
      <c r="P8" s="65">
        <f>Table22457891011234567891011121314151617181920212223242526[[#This Row],[PEMBULATAN]]*O8</f>
        <v>57051.5</v>
      </c>
    </row>
    <row r="9" spans="1:16" ht="26.25" customHeight="1" x14ac:dyDescent="0.2">
      <c r="A9" s="14"/>
      <c r="B9" s="75"/>
      <c r="C9" s="73" t="s">
        <v>2657</v>
      </c>
      <c r="D9" s="78" t="s">
        <v>86</v>
      </c>
      <c r="E9" s="13">
        <v>44512</v>
      </c>
      <c r="F9" s="76" t="s">
        <v>87</v>
      </c>
      <c r="G9" s="13">
        <v>44513</v>
      </c>
      <c r="H9" s="77" t="s">
        <v>2471</v>
      </c>
      <c r="I9" s="16">
        <v>66</v>
      </c>
      <c r="J9" s="16">
        <v>56</v>
      </c>
      <c r="K9" s="16">
        <v>18</v>
      </c>
      <c r="L9" s="16">
        <v>6</v>
      </c>
      <c r="M9" s="81">
        <v>16.632000000000001</v>
      </c>
      <c r="N9" s="95">
        <v>16.632000000000001</v>
      </c>
      <c r="O9" s="64">
        <v>2530</v>
      </c>
      <c r="P9" s="65">
        <f>Table22457891011234567891011121314151617181920212223242526[[#This Row],[PEMBULATAN]]*O9</f>
        <v>42078.960000000006</v>
      </c>
    </row>
    <row r="10" spans="1:16" ht="26.25" customHeight="1" x14ac:dyDescent="0.2">
      <c r="A10" s="14"/>
      <c r="B10" s="75"/>
      <c r="C10" s="73" t="s">
        <v>2658</v>
      </c>
      <c r="D10" s="78" t="s">
        <v>86</v>
      </c>
      <c r="E10" s="13">
        <v>44512</v>
      </c>
      <c r="F10" s="76" t="s">
        <v>87</v>
      </c>
      <c r="G10" s="13">
        <v>44513</v>
      </c>
      <c r="H10" s="77" t="s">
        <v>2471</v>
      </c>
      <c r="I10" s="16">
        <v>73</v>
      </c>
      <c r="J10" s="16">
        <v>61</v>
      </c>
      <c r="K10" s="16">
        <v>16</v>
      </c>
      <c r="L10" s="16">
        <v>5</v>
      </c>
      <c r="M10" s="81">
        <v>17.812000000000001</v>
      </c>
      <c r="N10" s="95">
        <v>17.812000000000001</v>
      </c>
      <c r="O10" s="64">
        <v>2530</v>
      </c>
      <c r="P10" s="65">
        <f>Table22457891011234567891011121314151617181920212223242526[[#This Row],[PEMBULATAN]]*O10</f>
        <v>45064.36</v>
      </c>
    </row>
    <row r="11" spans="1:16" ht="26.25" customHeight="1" x14ac:dyDescent="0.2">
      <c r="A11" s="14"/>
      <c r="B11" s="75"/>
      <c r="C11" s="73" t="s">
        <v>2659</v>
      </c>
      <c r="D11" s="78" t="s">
        <v>86</v>
      </c>
      <c r="E11" s="13">
        <v>44512</v>
      </c>
      <c r="F11" s="76" t="s">
        <v>87</v>
      </c>
      <c r="G11" s="13">
        <v>44513</v>
      </c>
      <c r="H11" s="77" t="s">
        <v>2471</v>
      </c>
      <c r="I11" s="16">
        <v>51</v>
      </c>
      <c r="J11" s="16">
        <v>42</v>
      </c>
      <c r="K11" s="16">
        <v>20</v>
      </c>
      <c r="L11" s="16">
        <v>2</v>
      </c>
      <c r="M11" s="81">
        <v>10.71</v>
      </c>
      <c r="N11" s="95">
        <v>10.71</v>
      </c>
      <c r="O11" s="64">
        <v>2530</v>
      </c>
      <c r="P11" s="65">
        <f>Table22457891011234567891011121314151617181920212223242526[[#This Row],[PEMBULATAN]]*O11</f>
        <v>27096.300000000003</v>
      </c>
    </row>
    <row r="12" spans="1:16" ht="26.25" customHeight="1" x14ac:dyDescent="0.2">
      <c r="A12" s="14"/>
      <c r="B12" s="75"/>
      <c r="C12" s="73" t="s">
        <v>2660</v>
      </c>
      <c r="D12" s="78" t="s">
        <v>86</v>
      </c>
      <c r="E12" s="13">
        <v>44512</v>
      </c>
      <c r="F12" s="76" t="s">
        <v>87</v>
      </c>
      <c r="G12" s="13">
        <v>44513</v>
      </c>
      <c r="H12" s="77" t="s">
        <v>2471</v>
      </c>
      <c r="I12" s="16">
        <v>68</v>
      </c>
      <c r="J12" s="16">
        <v>61</v>
      </c>
      <c r="K12" s="16">
        <v>27</v>
      </c>
      <c r="L12" s="16">
        <v>9</v>
      </c>
      <c r="M12" s="81">
        <v>27.998999999999999</v>
      </c>
      <c r="N12" s="95">
        <v>27.998999999999999</v>
      </c>
      <c r="O12" s="64">
        <v>2530</v>
      </c>
      <c r="P12" s="65">
        <f>Table22457891011234567891011121314151617181920212223242526[[#This Row],[PEMBULATAN]]*O12</f>
        <v>70837.47</v>
      </c>
    </row>
    <row r="13" spans="1:16" ht="26.25" customHeight="1" x14ac:dyDescent="0.2">
      <c r="A13" s="14"/>
      <c r="B13" s="75"/>
      <c r="C13" s="73" t="s">
        <v>2661</v>
      </c>
      <c r="D13" s="78" t="s">
        <v>86</v>
      </c>
      <c r="E13" s="13">
        <v>44512</v>
      </c>
      <c r="F13" s="76" t="s">
        <v>87</v>
      </c>
      <c r="G13" s="13">
        <v>44513</v>
      </c>
      <c r="H13" s="77" t="s">
        <v>2471</v>
      </c>
      <c r="I13" s="16">
        <v>54</v>
      </c>
      <c r="J13" s="16">
        <v>38</v>
      </c>
      <c r="K13" s="16">
        <v>12</v>
      </c>
      <c r="L13" s="16">
        <v>2</v>
      </c>
      <c r="M13" s="81">
        <v>6.1559999999999997</v>
      </c>
      <c r="N13" s="95">
        <v>6.1559999999999997</v>
      </c>
      <c r="O13" s="64">
        <v>2530</v>
      </c>
      <c r="P13" s="65">
        <f>Table22457891011234567891011121314151617181920212223242526[[#This Row],[PEMBULATAN]]*O13</f>
        <v>15574.679999999998</v>
      </c>
    </row>
    <row r="14" spans="1:16" ht="26.25" customHeight="1" x14ac:dyDescent="0.2">
      <c r="A14" s="14"/>
      <c r="B14" s="75"/>
      <c r="C14" s="73" t="s">
        <v>2662</v>
      </c>
      <c r="D14" s="78" t="s">
        <v>86</v>
      </c>
      <c r="E14" s="13">
        <v>44512</v>
      </c>
      <c r="F14" s="76" t="s">
        <v>87</v>
      </c>
      <c r="G14" s="13">
        <v>44513</v>
      </c>
      <c r="H14" s="77" t="s">
        <v>2471</v>
      </c>
      <c r="I14" s="16">
        <v>79</v>
      </c>
      <c r="J14" s="16">
        <v>55</v>
      </c>
      <c r="K14" s="16">
        <v>21</v>
      </c>
      <c r="L14" s="16">
        <v>15</v>
      </c>
      <c r="M14" s="81">
        <v>22.811250000000001</v>
      </c>
      <c r="N14" s="95">
        <v>22.811250000000001</v>
      </c>
      <c r="O14" s="64">
        <v>2530</v>
      </c>
      <c r="P14" s="65">
        <f>Table22457891011234567891011121314151617181920212223242526[[#This Row],[PEMBULATAN]]*O14</f>
        <v>57712.462500000001</v>
      </c>
    </row>
    <row r="15" spans="1:16" ht="26.25" customHeight="1" x14ac:dyDescent="0.2">
      <c r="A15" s="14"/>
      <c r="B15" s="75"/>
      <c r="C15" s="73" t="s">
        <v>2663</v>
      </c>
      <c r="D15" s="78" t="s">
        <v>86</v>
      </c>
      <c r="E15" s="13">
        <v>44512</v>
      </c>
      <c r="F15" s="76" t="s">
        <v>87</v>
      </c>
      <c r="G15" s="13">
        <v>44513</v>
      </c>
      <c r="H15" s="77" t="s">
        <v>2471</v>
      </c>
      <c r="I15" s="16">
        <v>78</v>
      </c>
      <c r="J15" s="16">
        <v>61</v>
      </c>
      <c r="K15" s="16">
        <v>22</v>
      </c>
      <c r="L15" s="16">
        <v>12</v>
      </c>
      <c r="M15" s="81">
        <v>26.169</v>
      </c>
      <c r="N15" s="95">
        <v>26.169</v>
      </c>
      <c r="O15" s="64">
        <v>2530</v>
      </c>
      <c r="P15" s="65">
        <f>Table22457891011234567891011121314151617181920212223242526[[#This Row],[PEMBULATAN]]*O15</f>
        <v>66207.570000000007</v>
      </c>
    </row>
    <row r="16" spans="1:16" ht="26.25" customHeight="1" x14ac:dyDescent="0.2">
      <c r="A16" s="14"/>
      <c r="B16" s="75"/>
      <c r="C16" s="73" t="s">
        <v>2664</v>
      </c>
      <c r="D16" s="78" t="s">
        <v>86</v>
      </c>
      <c r="E16" s="13">
        <v>44512</v>
      </c>
      <c r="F16" s="76" t="s">
        <v>87</v>
      </c>
      <c r="G16" s="13">
        <v>44513</v>
      </c>
      <c r="H16" s="77" t="s">
        <v>2471</v>
      </c>
      <c r="I16" s="16">
        <v>86</v>
      </c>
      <c r="J16" s="16">
        <v>50</v>
      </c>
      <c r="K16" s="16">
        <v>26</v>
      </c>
      <c r="L16" s="16">
        <v>8</v>
      </c>
      <c r="M16" s="81">
        <v>27.95</v>
      </c>
      <c r="N16" s="95">
        <v>27.95</v>
      </c>
      <c r="O16" s="64">
        <v>2530</v>
      </c>
      <c r="P16" s="65">
        <f>Table22457891011234567891011121314151617181920212223242526[[#This Row],[PEMBULATAN]]*O16</f>
        <v>70713.5</v>
      </c>
    </row>
    <row r="17" spans="1:16" ht="26.25" customHeight="1" x14ac:dyDescent="0.2">
      <c r="A17" s="14"/>
      <c r="B17" s="75"/>
      <c r="C17" s="73" t="s">
        <v>2665</v>
      </c>
      <c r="D17" s="78" t="s">
        <v>86</v>
      </c>
      <c r="E17" s="13">
        <v>44512</v>
      </c>
      <c r="F17" s="76" t="s">
        <v>87</v>
      </c>
      <c r="G17" s="13">
        <v>44513</v>
      </c>
      <c r="H17" s="77" t="s">
        <v>2471</v>
      </c>
      <c r="I17" s="16">
        <v>87</v>
      </c>
      <c r="J17" s="16">
        <v>61</v>
      </c>
      <c r="K17" s="16">
        <v>23</v>
      </c>
      <c r="L17" s="16">
        <v>15</v>
      </c>
      <c r="M17" s="81">
        <v>30.515250000000002</v>
      </c>
      <c r="N17" s="95">
        <v>30.515250000000002</v>
      </c>
      <c r="O17" s="64">
        <v>2530</v>
      </c>
      <c r="P17" s="65">
        <f>Table22457891011234567891011121314151617181920212223242526[[#This Row],[PEMBULATAN]]*O17</f>
        <v>77203.582500000004</v>
      </c>
    </row>
    <row r="18" spans="1:16" ht="26.25" customHeight="1" x14ac:dyDescent="0.2">
      <c r="A18" s="14"/>
      <c r="B18" s="75"/>
      <c r="C18" s="73" t="s">
        <v>2666</v>
      </c>
      <c r="D18" s="78" t="s">
        <v>86</v>
      </c>
      <c r="E18" s="13">
        <v>44512</v>
      </c>
      <c r="F18" s="76" t="s">
        <v>87</v>
      </c>
      <c r="G18" s="13">
        <v>44513</v>
      </c>
      <c r="H18" s="77" t="s">
        <v>2471</v>
      </c>
      <c r="I18" s="16">
        <v>75</v>
      </c>
      <c r="J18" s="16">
        <v>55</v>
      </c>
      <c r="K18" s="16">
        <v>25</v>
      </c>
      <c r="L18" s="16">
        <v>7</v>
      </c>
      <c r="M18" s="81">
        <v>25.78125</v>
      </c>
      <c r="N18" s="95">
        <v>25.78125</v>
      </c>
      <c r="O18" s="64">
        <v>2530</v>
      </c>
      <c r="P18" s="65">
        <f>Table22457891011234567891011121314151617181920212223242526[[#This Row],[PEMBULATAN]]*O18</f>
        <v>65226.5625</v>
      </c>
    </row>
    <row r="19" spans="1:16" ht="26.25" customHeight="1" x14ac:dyDescent="0.2">
      <c r="A19" s="14"/>
      <c r="B19" s="75"/>
      <c r="C19" s="73" t="s">
        <v>2667</v>
      </c>
      <c r="D19" s="78" t="s">
        <v>86</v>
      </c>
      <c r="E19" s="13">
        <v>44512</v>
      </c>
      <c r="F19" s="76" t="s">
        <v>87</v>
      </c>
      <c r="G19" s="13">
        <v>44513</v>
      </c>
      <c r="H19" s="77" t="s">
        <v>2471</v>
      </c>
      <c r="I19" s="16">
        <v>80</v>
      </c>
      <c r="J19" s="16">
        <v>58</v>
      </c>
      <c r="K19" s="16">
        <v>28</v>
      </c>
      <c r="L19" s="16">
        <v>8</v>
      </c>
      <c r="M19" s="81">
        <v>32.479999999999997</v>
      </c>
      <c r="N19" s="95">
        <v>33</v>
      </c>
      <c r="O19" s="64">
        <v>2530</v>
      </c>
      <c r="P19" s="65">
        <f>Table22457891011234567891011121314151617181920212223242526[[#This Row],[PEMBULATAN]]*O19</f>
        <v>83490</v>
      </c>
    </row>
    <row r="20" spans="1:16" ht="26.25" customHeight="1" x14ac:dyDescent="0.2">
      <c r="A20" s="14"/>
      <c r="B20" s="75"/>
      <c r="C20" s="73" t="s">
        <v>2668</v>
      </c>
      <c r="D20" s="78" t="s">
        <v>86</v>
      </c>
      <c r="E20" s="13">
        <v>44512</v>
      </c>
      <c r="F20" s="76" t="s">
        <v>87</v>
      </c>
      <c r="G20" s="13">
        <v>44513</v>
      </c>
      <c r="H20" s="77" t="s">
        <v>2471</v>
      </c>
      <c r="I20" s="16">
        <v>88</v>
      </c>
      <c r="J20" s="16">
        <v>59</v>
      </c>
      <c r="K20" s="16">
        <v>30</v>
      </c>
      <c r="L20" s="16">
        <v>13</v>
      </c>
      <c r="M20" s="81">
        <v>38.94</v>
      </c>
      <c r="N20" s="95">
        <v>38.94</v>
      </c>
      <c r="O20" s="64">
        <v>2530</v>
      </c>
      <c r="P20" s="65">
        <f>Table22457891011234567891011121314151617181920212223242526[[#This Row],[PEMBULATAN]]*O20</f>
        <v>98518.2</v>
      </c>
    </row>
    <row r="21" spans="1:16" ht="26.25" customHeight="1" x14ac:dyDescent="0.2">
      <c r="A21" s="14"/>
      <c r="B21" s="75"/>
      <c r="C21" s="73" t="s">
        <v>2669</v>
      </c>
      <c r="D21" s="78" t="s">
        <v>86</v>
      </c>
      <c r="E21" s="13">
        <v>44512</v>
      </c>
      <c r="F21" s="76" t="s">
        <v>87</v>
      </c>
      <c r="G21" s="13">
        <v>44513</v>
      </c>
      <c r="H21" s="77" t="s">
        <v>2471</v>
      </c>
      <c r="I21" s="16">
        <v>64</v>
      </c>
      <c r="J21" s="16">
        <v>40</v>
      </c>
      <c r="K21" s="16">
        <v>20</v>
      </c>
      <c r="L21" s="16">
        <v>7</v>
      </c>
      <c r="M21" s="81">
        <v>12.8</v>
      </c>
      <c r="N21" s="95">
        <v>12.8</v>
      </c>
      <c r="O21" s="64">
        <v>2530</v>
      </c>
      <c r="P21" s="65">
        <f>Table22457891011234567891011121314151617181920212223242526[[#This Row],[PEMBULATAN]]*O21</f>
        <v>32384</v>
      </c>
    </row>
    <row r="22" spans="1:16" ht="26.25" customHeight="1" x14ac:dyDescent="0.2">
      <c r="A22" s="14"/>
      <c r="B22" s="75"/>
      <c r="C22" s="73" t="s">
        <v>2670</v>
      </c>
      <c r="D22" s="78" t="s">
        <v>86</v>
      </c>
      <c r="E22" s="13">
        <v>44512</v>
      </c>
      <c r="F22" s="76" t="s">
        <v>87</v>
      </c>
      <c r="G22" s="13">
        <v>44513</v>
      </c>
      <c r="H22" s="77" t="s">
        <v>2471</v>
      </c>
      <c r="I22" s="16">
        <v>81</v>
      </c>
      <c r="J22" s="16">
        <v>63</v>
      </c>
      <c r="K22" s="16">
        <v>21</v>
      </c>
      <c r="L22" s="16">
        <v>11</v>
      </c>
      <c r="M22" s="81">
        <v>26.790749999999999</v>
      </c>
      <c r="N22" s="95">
        <v>26.790749999999999</v>
      </c>
      <c r="O22" s="64">
        <v>2530</v>
      </c>
      <c r="P22" s="65">
        <f>Table22457891011234567891011121314151617181920212223242526[[#This Row],[PEMBULATAN]]*O22</f>
        <v>67780.597500000003</v>
      </c>
    </row>
    <row r="23" spans="1:16" ht="26.25" customHeight="1" x14ac:dyDescent="0.2">
      <c r="A23" s="14"/>
      <c r="B23" s="75"/>
      <c r="C23" s="73" t="s">
        <v>2671</v>
      </c>
      <c r="D23" s="78" t="s">
        <v>86</v>
      </c>
      <c r="E23" s="13">
        <v>44512</v>
      </c>
      <c r="F23" s="76" t="s">
        <v>87</v>
      </c>
      <c r="G23" s="13">
        <v>44513</v>
      </c>
      <c r="H23" s="77" t="s">
        <v>2471</v>
      </c>
      <c r="I23" s="16">
        <v>86</v>
      </c>
      <c r="J23" s="16">
        <v>62</v>
      </c>
      <c r="K23" s="16">
        <v>25</v>
      </c>
      <c r="L23" s="16">
        <v>8</v>
      </c>
      <c r="M23" s="81">
        <v>33.325000000000003</v>
      </c>
      <c r="N23" s="95">
        <v>34</v>
      </c>
      <c r="O23" s="64">
        <v>2530</v>
      </c>
      <c r="P23" s="65">
        <f>Table22457891011234567891011121314151617181920212223242526[[#This Row],[PEMBULATAN]]*O23</f>
        <v>86020</v>
      </c>
    </row>
    <row r="24" spans="1:16" ht="26.25" customHeight="1" x14ac:dyDescent="0.2">
      <c r="A24" s="14"/>
      <c r="B24" s="75"/>
      <c r="C24" s="73" t="s">
        <v>2672</v>
      </c>
      <c r="D24" s="78" t="s">
        <v>86</v>
      </c>
      <c r="E24" s="13">
        <v>44512</v>
      </c>
      <c r="F24" s="76" t="s">
        <v>87</v>
      </c>
      <c r="G24" s="13">
        <v>44513</v>
      </c>
      <c r="H24" s="77" t="s">
        <v>2471</v>
      </c>
      <c r="I24" s="16">
        <v>73</v>
      </c>
      <c r="J24" s="16">
        <v>52</v>
      </c>
      <c r="K24" s="16">
        <v>22</v>
      </c>
      <c r="L24" s="16">
        <v>11</v>
      </c>
      <c r="M24" s="81">
        <v>20.878</v>
      </c>
      <c r="N24" s="95">
        <v>20.878</v>
      </c>
      <c r="O24" s="64">
        <v>2530</v>
      </c>
      <c r="P24" s="65">
        <f>Table22457891011234567891011121314151617181920212223242526[[#This Row],[PEMBULATAN]]*O24</f>
        <v>52821.340000000004</v>
      </c>
    </row>
    <row r="25" spans="1:16" ht="26.25" customHeight="1" x14ac:dyDescent="0.2">
      <c r="A25" s="14"/>
      <c r="B25" s="75"/>
      <c r="C25" s="73" t="s">
        <v>2673</v>
      </c>
      <c r="D25" s="78" t="s">
        <v>86</v>
      </c>
      <c r="E25" s="13">
        <v>44512</v>
      </c>
      <c r="F25" s="76" t="s">
        <v>87</v>
      </c>
      <c r="G25" s="13">
        <v>44513</v>
      </c>
      <c r="H25" s="77" t="s">
        <v>2471</v>
      </c>
      <c r="I25" s="16">
        <v>88</v>
      </c>
      <c r="J25" s="16">
        <v>62</v>
      </c>
      <c r="K25" s="16">
        <v>23</v>
      </c>
      <c r="L25" s="16">
        <v>10</v>
      </c>
      <c r="M25" s="81">
        <v>31.372</v>
      </c>
      <c r="N25" s="95">
        <v>32</v>
      </c>
      <c r="O25" s="64">
        <v>2530</v>
      </c>
      <c r="P25" s="65">
        <f>Table22457891011234567891011121314151617181920212223242526[[#This Row],[PEMBULATAN]]*O25</f>
        <v>80960</v>
      </c>
    </row>
    <row r="26" spans="1:16" ht="26.25" customHeight="1" x14ac:dyDescent="0.2">
      <c r="A26" s="14"/>
      <c r="B26" s="75"/>
      <c r="C26" s="73" t="s">
        <v>2674</v>
      </c>
      <c r="D26" s="78" t="s">
        <v>86</v>
      </c>
      <c r="E26" s="13">
        <v>44512</v>
      </c>
      <c r="F26" s="76" t="s">
        <v>87</v>
      </c>
      <c r="G26" s="13">
        <v>44513</v>
      </c>
      <c r="H26" s="77" t="s">
        <v>2471</v>
      </c>
      <c r="I26" s="16">
        <v>87</v>
      </c>
      <c r="J26" s="16">
        <v>61</v>
      </c>
      <c r="K26" s="16">
        <v>24</v>
      </c>
      <c r="L26" s="16">
        <v>13</v>
      </c>
      <c r="M26" s="81">
        <v>31.841999999999999</v>
      </c>
      <c r="N26" s="95">
        <v>31.841999999999999</v>
      </c>
      <c r="O26" s="64">
        <v>2530</v>
      </c>
      <c r="P26" s="65">
        <f>Table22457891011234567891011121314151617181920212223242526[[#This Row],[PEMBULATAN]]*O26</f>
        <v>80560.259999999995</v>
      </c>
    </row>
    <row r="27" spans="1:16" ht="26.25" customHeight="1" x14ac:dyDescent="0.2">
      <c r="A27" s="14"/>
      <c r="B27" s="75"/>
      <c r="C27" s="73" t="s">
        <v>2675</v>
      </c>
      <c r="D27" s="78" t="s">
        <v>86</v>
      </c>
      <c r="E27" s="13">
        <v>44512</v>
      </c>
      <c r="F27" s="76" t="s">
        <v>87</v>
      </c>
      <c r="G27" s="13">
        <v>44513</v>
      </c>
      <c r="H27" s="77" t="s">
        <v>2471</v>
      </c>
      <c r="I27" s="16">
        <v>77</v>
      </c>
      <c r="J27" s="16">
        <v>49</v>
      </c>
      <c r="K27" s="16">
        <v>18</v>
      </c>
      <c r="L27" s="16">
        <v>12</v>
      </c>
      <c r="M27" s="81">
        <v>16.9785</v>
      </c>
      <c r="N27" s="95">
        <v>16.9785</v>
      </c>
      <c r="O27" s="64">
        <v>2530</v>
      </c>
      <c r="P27" s="65">
        <f>Table22457891011234567891011121314151617181920212223242526[[#This Row],[PEMBULATAN]]*O27</f>
        <v>42955.605000000003</v>
      </c>
    </row>
    <row r="28" spans="1:16" ht="26.25" customHeight="1" x14ac:dyDescent="0.2">
      <c r="A28" s="14"/>
      <c r="B28" s="75"/>
      <c r="C28" s="73" t="s">
        <v>2676</v>
      </c>
      <c r="D28" s="78" t="s">
        <v>86</v>
      </c>
      <c r="E28" s="13">
        <v>44512</v>
      </c>
      <c r="F28" s="76" t="s">
        <v>87</v>
      </c>
      <c r="G28" s="13">
        <v>44513</v>
      </c>
      <c r="H28" s="77" t="s">
        <v>2471</v>
      </c>
      <c r="I28" s="16">
        <v>92</v>
      </c>
      <c r="J28" s="16">
        <v>63</v>
      </c>
      <c r="K28" s="16">
        <v>31</v>
      </c>
      <c r="L28" s="16">
        <v>26</v>
      </c>
      <c r="M28" s="81">
        <v>44.918999999999997</v>
      </c>
      <c r="N28" s="95">
        <v>44.918999999999997</v>
      </c>
      <c r="O28" s="64">
        <v>2530</v>
      </c>
      <c r="P28" s="65">
        <f>Table22457891011234567891011121314151617181920212223242526[[#This Row],[PEMBULATAN]]*O28</f>
        <v>113645.06999999999</v>
      </c>
    </row>
    <row r="29" spans="1:16" ht="26.25" customHeight="1" x14ac:dyDescent="0.2">
      <c r="A29" s="14"/>
      <c r="B29" s="75"/>
      <c r="C29" s="73" t="s">
        <v>2677</v>
      </c>
      <c r="D29" s="78" t="s">
        <v>86</v>
      </c>
      <c r="E29" s="13">
        <v>44512</v>
      </c>
      <c r="F29" s="76" t="s">
        <v>87</v>
      </c>
      <c r="G29" s="13">
        <v>44513</v>
      </c>
      <c r="H29" s="77" t="s">
        <v>2471</v>
      </c>
      <c r="I29" s="16">
        <v>88</v>
      </c>
      <c r="J29" s="16">
        <v>64</v>
      </c>
      <c r="K29" s="16">
        <v>22</v>
      </c>
      <c r="L29" s="16">
        <v>21</v>
      </c>
      <c r="M29" s="81">
        <v>30.975999999999999</v>
      </c>
      <c r="N29" s="95">
        <v>30.975999999999999</v>
      </c>
      <c r="O29" s="64">
        <v>2530</v>
      </c>
      <c r="P29" s="65">
        <f>Table22457891011234567891011121314151617181920212223242526[[#This Row],[PEMBULATAN]]*O29</f>
        <v>78369.279999999999</v>
      </c>
    </row>
    <row r="30" spans="1:16" ht="26.25" customHeight="1" x14ac:dyDescent="0.2">
      <c r="A30" s="14"/>
      <c r="B30" s="75"/>
      <c r="C30" s="73" t="s">
        <v>2678</v>
      </c>
      <c r="D30" s="78" t="s">
        <v>86</v>
      </c>
      <c r="E30" s="13">
        <v>44512</v>
      </c>
      <c r="F30" s="76" t="s">
        <v>87</v>
      </c>
      <c r="G30" s="13">
        <v>44513</v>
      </c>
      <c r="H30" s="77" t="s">
        <v>2471</v>
      </c>
      <c r="I30" s="16">
        <v>63</v>
      </c>
      <c r="J30" s="16">
        <v>61</v>
      </c>
      <c r="K30" s="16">
        <v>29</v>
      </c>
      <c r="L30" s="16">
        <v>9</v>
      </c>
      <c r="M30" s="81">
        <v>27.861750000000001</v>
      </c>
      <c r="N30" s="95">
        <v>27.861750000000001</v>
      </c>
      <c r="O30" s="64">
        <v>2530</v>
      </c>
      <c r="P30" s="65">
        <f>Table22457891011234567891011121314151617181920212223242526[[#This Row],[PEMBULATAN]]*O30</f>
        <v>70490.227500000008</v>
      </c>
    </row>
    <row r="31" spans="1:16" ht="26.25" customHeight="1" x14ac:dyDescent="0.2">
      <c r="A31" s="14"/>
      <c r="B31" s="75"/>
      <c r="C31" s="73" t="s">
        <v>2679</v>
      </c>
      <c r="D31" s="78" t="s">
        <v>86</v>
      </c>
      <c r="E31" s="13">
        <v>44512</v>
      </c>
      <c r="F31" s="76" t="s">
        <v>87</v>
      </c>
      <c r="G31" s="13">
        <v>44513</v>
      </c>
      <c r="H31" s="77" t="s">
        <v>2471</v>
      </c>
      <c r="I31" s="16">
        <v>764</v>
      </c>
      <c r="J31" s="16">
        <v>51</v>
      </c>
      <c r="K31" s="16">
        <v>22</v>
      </c>
      <c r="L31" s="16">
        <v>4</v>
      </c>
      <c r="M31" s="81">
        <v>214.30199999999999</v>
      </c>
      <c r="N31" s="95">
        <v>215</v>
      </c>
      <c r="O31" s="64">
        <v>2530</v>
      </c>
      <c r="P31" s="65">
        <f>Table22457891011234567891011121314151617181920212223242526[[#This Row],[PEMBULATAN]]*O31</f>
        <v>543950</v>
      </c>
    </row>
    <row r="32" spans="1:16" ht="26.25" customHeight="1" x14ac:dyDescent="0.2">
      <c r="A32" s="14"/>
      <c r="B32" s="75"/>
      <c r="C32" s="73" t="s">
        <v>2680</v>
      </c>
      <c r="D32" s="78" t="s">
        <v>86</v>
      </c>
      <c r="E32" s="13">
        <v>44512</v>
      </c>
      <c r="F32" s="76" t="s">
        <v>87</v>
      </c>
      <c r="G32" s="13">
        <v>44513</v>
      </c>
      <c r="H32" s="77" t="s">
        <v>2471</v>
      </c>
      <c r="I32" s="16">
        <v>62</v>
      </c>
      <c r="J32" s="16">
        <v>48</v>
      </c>
      <c r="K32" s="16">
        <v>20</v>
      </c>
      <c r="L32" s="16">
        <v>5</v>
      </c>
      <c r="M32" s="81">
        <v>14.88</v>
      </c>
      <c r="N32" s="95">
        <v>14.88</v>
      </c>
      <c r="O32" s="64">
        <v>2530</v>
      </c>
      <c r="P32" s="65">
        <f>Table22457891011234567891011121314151617181920212223242526[[#This Row],[PEMBULATAN]]*O32</f>
        <v>37646.400000000001</v>
      </c>
    </row>
    <row r="33" spans="1:16" ht="26.25" customHeight="1" x14ac:dyDescent="0.2">
      <c r="A33" s="14"/>
      <c r="B33" s="75"/>
      <c r="C33" s="73" t="s">
        <v>2681</v>
      </c>
      <c r="D33" s="78" t="s">
        <v>86</v>
      </c>
      <c r="E33" s="13">
        <v>44512</v>
      </c>
      <c r="F33" s="76" t="s">
        <v>87</v>
      </c>
      <c r="G33" s="13">
        <v>44513</v>
      </c>
      <c r="H33" s="77" t="s">
        <v>2471</v>
      </c>
      <c r="I33" s="16">
        <v>64</v>
      </c>
      <c r="J33" s="16">
        <v>38</v>
      </c>
      <c r="K33" s="16">
        <v>20</v>
      </c>
      <c r="L33" s="16">
        <v>7</v>
      </c>
      <c r="M33" s="81">
        <v>12.16</v>
      </c>
      <c r="N33" s="95">
        <v>12.16</v>
      </c>
      <c r="O33" s="64">
        <v>2530</v>
      </c>
      <c r="P33" s="65">
        <f>Table22457891011234567891011121314151617181920212223242526[[#This Row],[PEMBULATAN]]*O33</f>
        <v>30764.799999999999</v>
      </c>
    </row>
    <row r="34" spans="1:16" ht="26.25" customHeight="1" x14ac:dyDescent="0.2">
      <c r="A34" s="14"/>
      <c r="B34" s="75"/>
      <c r="C34" s="73" t="s">
        <v>2682</v>
      </c>
      <c r="D34" s="78" t="s">
        <v>86</v>
      </c>
      <c r="E34" s="13">
        <v>44512</v>
      </c>
      <c r="F34" s="76" t="s">
        <v>87</v>
      </c>
      <c r="G34" s="13">
        <v>44513</v>
      </c>
      <c r="H34" s="77" t="s">
        <v>2471</v>
      </c>
      <c r="I34" s="16">
        <v>42</v>
      </c>
      <c r="J34" s="16">
        <v>28</v>
      </c>
      <c r="K34" s="16">
        <v>23</v>
      </c>
      <c r="L34" s="16">
        <v>1</v>
      </c>
      <c r="M34" s="81">
        <v>6.7619999999999996</v>
      </c>
      <c r="N34" s="95">
        <v>6.7619999999999996</v>
      </c>
      <c r="O34" s="64">
        <v>2530</v>
      </c>
      <c r="P34" s="65">
        <f>Table22457891011234567891011121314151617181920212223242526[[#This Row],[PEMBULATAN]]*O34</f>
        <v>17107.86</v>
      </c>
    </row>
    <row r="35" spans="1:16" ht="26.25" customHeight="1" x14ac:dyDescent="0.2">
      <c r="A35" s="14"/>
      <c r="B35" s="75"/>
      <c r="C35" s="73" t="s">
        <v>2683</v>
      </c>
      <c r="D35" s="78" t="s">
        <v>86</v>
      </c>
      <c r="E35" s="13">
        <v>44512</v>
      </c>
      <c r="F35" s="76" t="s">
        <v>87</v>
      </c>
      <c r="G35" s="13">
        <v>44513</v>
      </c>
      <c r="H35" s="77" t="s">
        <v>2471</v>
      </c>
      <c r="I35" s="16">
        <v>42</v>
      </c>
      <c r="J35" s="16">
        <v>42</v>
      </c>
      <c r="K35" s="16">
        <v>42</v>
      </c>
      <c r="L35" s="16">
        <v>1</v>
      </c>
      <c r="M35" s="81">
        <v>18.521999999999998</v>
      </c>
      <c r="N35" s="95">
        <v>18.521999999999998</v>
      </c>
      <c r="O35" s="64">
        <v>2530</v>
      </c>
      <c r="P35" s="65">
        <f>Table22457891011234567891011121314151617181920212223242526[[#This Row],[PEMBULATAN]]*O35</f>
        <v>46860.659999999996</v>
      </c>
    </row>
    <row r="36" spans="1:16" ht="26.25" customHeight="1" x14ac:dyDescent="0.2">
      <c r="A36" s="14"/>
      <c r="B36" s="75"/>
      <c r="C36" s="73" t="s">
        <v>2684</v>
      </c>
      <c r="D36" s="78" t="s">
        <v>86</v>
      </c>
      <c r="E36" s="13">
        <v>44512</v>
      </c>
      <c r="F36" s="76" t="s">
        <v>87</v>
      </c>
      <c r="G36" s="13">
        <v>44513</v>
      </c>
      <c r="H36" s="77" t="s">
        <v>2471</v>
      </c>
      <c r="I36" s="16">
        <v>95</v>
      </c>
      <c r="J36" s="16">
        <v>31</v>
      </c>
      <c r="K36" s="16">
        <v>31</v>
      </c>
      <c r="L36" s="16">
        <v>13</v>
      </c>
      <c r="M36" s="81">
        <v>22.82375</v>
      </c>
      <c r="N36" s="95">
        <v>22.82375</v>
      </c>
      <c r="O36" s="64">
        <v>2530</v>
      </c>
      <c r="P36" s="65">
        <f>Table22457891011234567891011121314151617181920212223242526[[#This Row],[PEMBULATAN]]*O36</f>
        <v>57744.087500000001</v>
      </c>
    </row>
    <row r="37" spans="1:16" ht="26.25" customHeight="1" x14ac:dyDescent="0.2">
      <c r="A37" s="14"/>
      <c r="B37" s="75"/>
      <c r="C37" s="73" t="s">
        <v>2685</v>
      </c>
      <c r="D37" s="78" t="s">
        <v>86</v>
      </c>
      <c r="E37" s="13">
        <v>44512</v>
      </c>
      <c r="F37" s="76" t="s">
        <v>87</v>
      </c>
      <c r="G37" s="13">
        <v>44513</v>
      </c>
      <c r="H37" s="77" t="s">
        <v>2471</v>
      </c>
      <c r="I37" s="16">
        <v>84</v>
      </c>
      <c r="J37" s="16">
        <v>42</v>
      </c>
      <c r="K37" s="16">
        <v>11</v>
      </c>
      <c r="L37" s="16">
        <v>4</v>
      </c>
      <c r="M37" s="81">
        <v>9.702</v>
      </c>
      <c r="N37" s="95">
        <v>9.702</v>
      </c>
      <c r="O37" s="64">
        <v>2530</v>
      </c>
      <c r="P37" s="65">
        <f>Table22457891011234567891011121314151617181920212223242526[[#This Row],[PEMBULATAN]]*O37</f>
        <v>24546.06</v>
      </c>
    </row>
    <row r="38" spans="1:16" ht="26.25" customHeight="1" x14ac:dyDescent="0.2">
      <c r="A38" s="14"/>
      <c r="B38" s="75"/>
      <c r="C38" s="73" t="s">
        <v>2686</v>
      </c>
      <c r="D38" s="78" t="s">
        <v>86</v>
      </c>
      <c r="E38" s="13">
        <v>44512</v>
      </c>
      <c r="F38" s="76" t="s">
        <v>87</v>
      </c>
      <c r="G38" s="13">
        <v>44513</v>
      </c>
      <c r="H38" s="77" t="s">
        <v>2471</v>
      </c>
      <c r="I38" s="16">
        <v>60</v>
      </c>
      <c r="J38" s="16">
        <v>40</v>
      </c>
      <c r="K38" s="16">
        <v>21</v>
      </c>
      <c r="L38" s="16">
        <v>6</v>
      </c>
      <c r="M38" s="81">
        <v>12.6</v>
      </c>
      <c r="N38" s="95">
        <v>12.6</v>
      </c>
      <c r="O38" s="64">
        <v>2530</v>
      </c>
      <c r="P38" s="65">
        <f>Table22457891011234567891011121314151617181920212223242526[[#This Row],[PEMBULATAN]]*O38</f>
        <v>31878</v>
      </c>
    </row>
    <row r="39" spans="1:16" ht="26.25" customHeight="1" x14ac:dyDescent="0.2">
      <c r="A39" s="14"/>
      <c r="B39" s="75"/>
      <c r="C39" s="73" t="s">
        <v>2687</v>
      </c>
      <c r="D39" s="78" t="s">
        <v>86</v>
      </c>
      <c r="E39" s="13">
        <v>44512</v>
      </c>
      <c r="F39" s="76" t="s">
        <v>87</v>
      </c>
      <c r="G39" s="13">
        <v>44513</v>
      </c>
      <c r="H39" s="77" t="s">
        <v>2471</v>
      </c>
      <c r="I39" s="16">
        <v>65</v>
      </c>
      <c r="J39" s="16">
        <v>38</v>
      </c>
      <c r="K39" s="16">
        <v>28</v>
      </c>
      <c r="L39" s="16">
        <v>4</v>
      </c>
      <c r="M39" s="81">
        <v>17.29</v>
      </c>
      <c r="N39" s="95">
        <v>17.29</v>
      </c>
      <c r="O39" s="64">
        <v>2530</v>
      </c>
      <c r="P39" s="65">
        <f>Table22457891011234567891011121314151617181920212223242526[[#This Row],[PEMBULATAN]]*O39</f>
        <v>43743.7</v>
      </c>
    </row>
    <row r="40" spans="1:16" ht="26.25" customHeight="1" x14ac:dyDescent="0.2">
      <c r="A40" s="14"/>
      <c r="B40" s="75"/>
      <c r="C40" s="73" t="s">
        <v>2688</v>
      </c>
      <c r="D40" s="78" t="s">
        <v>86</v>
      </c>
      <c r="E40" s="13">
        <v>44512</v>
      </c>
      <c r="F40" s="76" t="s">
        <v>87</v>
      </c>
      <c r="G40" s="13">
        <v>44513</v>
      </c>
      <c r="H40" s="77" t="s">
        <v>2471</v>
      </c>
      <c r="I40" s="16">
        <v>46</v>
      </c>
      <c r="J40" s="16">
        <v>33</v>
      </c>
      <c r="K40" s="16">
        <v>21</v>
      </c>
      <c r="L40" s="16">
        <v>2</v>
      </c>
      <c r="M40" s="81">
        <v>7.9695</v>
      </c>
      <c r="N40" s="95">
        <v>7.9695</v>
      </c>
      <c r="O40" s="64">
        <v>2530</v>
      </c>
      <c r="P40" s="65">
        <f>Table22457891011234567891011121314151617181920212223242526[[#This Row],[PEMBULATAN]]*O40</f>
        <v>20162.834999999999</v>
      </c>
    </row>
    <row r="41" spans="1:16" ht="26.25" customHeight="1" x14ac:dyDescent="0.2">
      <c r="A41" s="14"/>
      <c r="B41" s="75"/>
      <c r="C41" s="73" t="s">
        <v>2689</v>
      </c>
      <c r="D41" s="78" t="s">
        <v>86</v>
      </c>
      <c r="E41" s="13">
        <v>44512</v>
      </c>
      <c r="F41" s="76" t="s">
        <v>87</v>
      </c>
      <c r="G41" s="13">
        <v>44513</v>
      </c>
      <c r="H41" s="77" t="s">
        <v>2471</v>
      </c>
      <c r="I41" s="16">
        <v>51</v>
      </c>
      <c r="J41" s="16">
        <v>40</v>
      </c>
      <c r="K41" s="16">
        <v>38</v>
      </c>
      <c r="L41" s="16">
        <v>12</v>
      </c>
      <c r="M41" s="81">
        <v>19.38</v>
      </c>
      <c r="N41" s="95">
        <v>20</v>
      </c>
      <c r="O41" s="64">
        <v>2530</v>
      </c>
      <c r="P41" s="65">
        <f>Table22457891011234567891011121314151617181920212223242526[[#This Row],[PEMBULATAN]]*O41</f>
        <v>50600</v>
      </c>
    </row>
    <row r="42" spans="1:16" ht="26.25" customHeight="1" x14ac:dyDescent="0.2">
      <c r="A42" s="14"/>
      <c r="B42" s="75"/>
      <c r="C42" s="73" t="s">
        <v>2690</v>
      </c>
      <c r="D42" s="78" t="s">
        <v>86</v>
      </c>
      <c r="E42" s="13">
        <v>44512</v>
      </c>
      <c r="F42" s="76" t="s">
        <v>87</v>
      </c>
      <c r="G42" s="13">
        <v>44513</v>
      </c>
      <c r="H42" s="77" t="s">
        <v>2471</v>
      </c>
      <c r="I42" s="16">
        <v>38</v>
      </c>
      <c r="J42" s="16">
        <v>23</v>
      </c>
      <c r="K42" s="16">
        <v>21</v>
      </c>
      <c r="L42" s="16">
        <v>1</v>
      </c>
      <c r="M42" s="81">
        <v>4.5884999999999998</v>
      </c>
      <c r="N42" s="95">
        <v>4.5884999999999998</v>
      </c>
      <c r="O42" s="64">
        <v>2530</v>
      </c>
      <c r="P42" s="65">
        <f>Table22457891011234567891011121314151617181920212223242526[[#This Row],[PEMBULATAN]]*O42</f>
        <v>11608.904999999999</v>
      </c>
    </row>
    <row r="43" spans="1:16" ht="26.25" customHeight="1" x14ac:dyDescent="0.2">
      <c r="A43" s="14"/>
      <c r="B43" s="75"/>
      <c r="C43" s="73" t="s">
        <v>2691</v>
      </c>
      <c r="D43" s="78" t="s">
        <v>86</v>
      </c>
      <c r="E43" s="13">
        <v>44512</v>
      </c>
      <c r="F43" s="76" t="s">
        <v>87</v>
      </c>
      <c r="G43" s="13">
        <v>44513</v>
      </c>
      <c r="H43" s="77" t="s">
        <v>2471</v>
      </c>
      <c r="I43" s="16">
        <v>45</v>
      </c>
      <c r="J43" s="16">
        <v>45</v>
      </c>
      <c r="K43" s="16">
        <v>32</v>
      </c>
      <c r="L43" s="16">
        <v>1</v>
      </c>
      <c r="M43" s="81">
        <v>16.2</v>
      </c>
      <c r="N43" s="95">
        <v>16.2</v>
      </c>
      <c r="O43" s="64">
        <v>2530</v>
      </c>
      <c r="P43" s="65">
        <f>Table22457891011234567891011121314151617181920212223242526[[#This Row],[PEMBULATAN]]*O43</f>
        <v>40986</v>
      </c>
    </row>
    <row r="44" spans="1:16" ht="26.25" customHeight="1" x14ac:dyDescent="0.2">
      <c r="A44" s="14"/>
      <c r="B44" s="75"/>
      <c r="C44" s="73" t="s">
        <v>2692</v>
      </c>
      <c r="D44" s="78" t="s">
        <v>86</v>
      </c>
      <c r="E44" s="13">
        <v>44512</v>
      </c>
      <c r="F44" s="76" t="s">
        <v>87</v>
      </c>
      <c r="G44" s="13">
        <v>44513</v>
      </c>
      <c r="H44" s="77" t="s">
        <v>2471</v>
      </c>
      <c r="I44" s="16">
        <v>88</v>
      </c>
      <c r="J44" s="16">
        <v>40</v>
      </c>
      <c r="K44" s="16">
        <v>28</v>
      </c>
      <c r="L44" s="16">
        <v>7</v>
      </c>
      <c r="M44" s="81">
        <v>24.64</v>
      </c>
      <c r="N44" s="95">
        <v>24.64</v>
      </c>
      <c r="O44" s="64">
        <v>2530</v>
      </c>
      <c r="P44" s="65">
        <f>Table22457891011234567891011121314151617181920212223242526[[#This Row],[PEMBULATAN]]*O44</f>
        <v>62339.200000000004</v>
      </c>
    </row>
    <row r="45" spans="1:16" ht="26.25" customHeight="1" x14ac:dyDescent="0.2">
      <c r="A45" s="14"/>
      <c r="B45" s="75"/>
      <c r="C45" s="73" t="s">
        <v>2693</v>
      </c>
      <c r="D45" s="78" t="s">
        <v>86</v>
      </c>
      <c r="E45" s="13">
        <v>44512</v>
      </c>
      <c r="F45" s="76" t="s">
        <v>87</v>
      </c>
      <c r="G45" s="13">
        <v>44513</v>
      </c>
      <c r="H45" s="77" t="s">
        <v>2471</v>
      </c>
      <c r="I45" s="16">
        <v>46</v>
      </c>
      <c r="J45" s="16">
        <v>41</v>
      </c>
      <c r="K45" s="16">
        <v>43</v>
      </c>
      <c r="L45" s="16">
        <v>10</v>
      </c>
      <c r="M45" s="81">
        <v>20.2745</v>
      </c>
      <c r="N45" s="95">
        <v>20.2745</v>
      </c>
      <c r="O45" s="64">
        <v>2530</v>
      </c>
      <c r="P45" s="65">
        <f>Table22457891011234567891011121314151617181920212223242526[[#This Row],[PEMBULATAN]]*O45</f>
        <v>51294.485000000001</v>
      </c>
    </row>
    <row r="46" spans="1:16" ht="26.25" customHeight="1" x14ac:dyDescent="0.2">
      <c r="A46" s="14"/>
      <c r="B46" s="75"/>
      <c r="C46" s="73" t="s">
        <v>2694</v>
      </c>
      <c r="D46" s="78" t="s">
        <v>86</v>
      </c>
      <c r="E46" s="13">
        <v>44512</v>
      </c>
      <c r="F46" s="76" t="s">
        <v>87</v>
      </c>
      <c r="G46" s="13">
        <v>44513</v>
      </c>
      <c r="H46" s="77" t="s">
        <v>2471</v>
      </c>
      <c r="I46" s="16">
        <v>38</v>
      </c>
      <c r="J46" s="16">
        <v>31</v>
      </c>
      <c r="K46" s="16">
        <v>33</v>
      </c>
      <c r="L46" s="16">
        <v>5</v>
      </c>
      <c r="M46" s="81">
        <v>9.7185000000000006</v>
      </c>
      <c r="N46" s="95">
        <v>9.7185000000000006</v>
      </c>
      <c r="O46" s="64">
        <v>2530</v>
      </c>
      <c r="P46" s="65">
        <f>Table22457891011234567891011121314151617181920212223242526[[#This Row],[PEMBULATAN]]*O46</f>
        <v>24587.805</v>
      </c>
    </row>
    <row r="47" spans="1:16" ht="26.25" customHeight="1" x14ac:dyDescent="0.2">
      <c r="A47" s="14"/>
      <c r="B47" s="75"/>
      <c r="C47" s="73" t="s">
        <v>2695</v>
      </c>
      <c r="D47" s="78" t="s">
        <v>86</v>
      </c>
      <c r="E47" s="13">
        <v>44512</v>
      </c>
      <c r="F47" s="76" t="s">
        <v>87</v>
      </c>
      <c r="G47" s="13">
        <v>44513</v>
      </c>
      <c r="H47" s="77" t="s">
        <v>2471</v>
      </c>
      <c r="I47" s="16">
        <v>75</v>
      </c>
      <c r="J47" s="16">
        <v>23</v>
      </c>
      <c r="K47" s="16">
        <v>11</v>
      </c>
      <c r="L47" s="16">
        <v>1</v>
      </c>
      <c r="M47" s="81">
        <v>4.7437500000000004</v>
      </c>
      <c r="N47" s="95">
        <v>4.7437500000000004</v>
      </c>
      <c r="O47" s="64">
        <v>2530</v>
      </c>
      <c r="P47" s="65">
        <f>Table22457891011234567891011121314151617181920212223242526[[#This Row],[PEMBULATAN]]*O47</f>
        <v>12001.6875</v>
      </c>
    </row>
    <row r="48" spans="1:16" ht="26.25" customHeight="1" x14ac:dyDescent="0.2">
      <c r="A48" s="14"/>
      <c r="B48" s="75"/>
      <c r="C48" s="73" t="s">
        <v>2696</v>
      </c>
      <c r="D48" s="78" t="s">
        <v>86</v>
      </c>
      <c r="E48" s="13">
        <v>44512</v>
      </c>
      <c r="F48" s="76" t="s">
        <v>87</v>
      </c>
      <c r="G48" s="13">
        <v>44513</v>
      </c>
      <c r="H48" s="77" t="s">
        <v>2471</v>
      </c>
      <c r="I48" s="16">
        <v>84</v>
      </c>
      <c r="J48" s="16">
        <v>11</v>
      </c>
      <c r="K48" s="16">
        <v>11</v>
      </c>
      <c r="L48" s="16">
        <v>2</v>
      </c>
      <c r="M48" s="81">
        <v>2.5409999999999999</v>
      </c>
      <c r="N48" s="95">
        <v>2.5409999999999999</v>
      </c>
      <c r="O48" s="64">
        <v>2530</v>
      </c>
      <c r="P48" s="65">
        <f>Table22457891011234567891011121314151617181920212223242526[[#This Row],[PEMBULATAN]]*O48</f>
        <v>6428.73</v>
      </c>
    </row>
    <row r="49" spans="1:16" ht="26.25" customHeight="1" x14ac:dyDescent="0.2">
      <c r="A49" s="14"/>
      <c r="B49" s="75"/>
      <c r="C49" s="73" t="s">
        <v>2697</v>
      </c>
      <c r="D49" s="78" t="s">
        <v>86</v>
      </c>
      <c r="E49" s="13">
        <v>44512</v>
      </c>
      <c r="F49" s="76" t="s">
        <v>87</v>
      </c>
      <c r="G49" s="13">
        <v>44513</v>
      </c>
      <c r="H49" s="77" t="s">
        <v>2471</v>
      </c>
      <c r="I49" s="16">
        <v>102</v>
      </c>
      <c r="J49" s="16">
        <v>18</v>
      </c>
      <c r="K49" s="16">
        <v>11</v>
      </c>
      <c r="L49" s="16">
        <v>5</v>
      </c>
      <c r="M49" s="81">
        <v>5.0490000000000004</v>
      </c>
      <c r="N49" s="95">
        <v>5.0490000000000004</v>
      </c>
      <c r="O49" s="64">
        <v>2530</v>
      </c>
      <c r="P49" s="65">
        <f>Table22457891011234567891011121314151617181920212223242526[[#This Row],[PEMBULATAN]]*O49</f>
        <v>12773.970000000001</v>
      </c>
    </row>
    <row r="50" spans="1:16" ht="26.25" customHeight="1" x14ac:dyDescent="0.2">
      <c r="A50" s="14"/>
      <c r="B50" s="75"/>
      <c r="C50" s="73" t="s">
        <v>2698</v>
      </c>
      <c r="D50" s="78" t="s">
        <v>86</v>
      </c>
      <c r="E50" s="13">
        <v>44512</v>
      </c>
      <c r="F50" s="76" t="s">
        <v>87</v>
      </c>
      <c r="G50" s="13">
        <v>44513</v>
      </c>
      <c r="H50" s="77" t="s">
        <v>2471</v>
      </c>
      <c r="I50" s="16">
        <v>61</v>
      </c>
      <c r="J50" s="16">
        <v>42</v>
      </c>
      <c r="K50" s="16">
        <v>42</v>
      </c>
      <c r="L50" s="16">
        <v>2</v>
      </c>
      <c r="M50" s="81">
        <v>26.901</v>
      </c>
      <c r="N50" s="95">
        <v>26.901</v>
      </c>
      <c r="O50" s="64">
        <v>2530</v>
      </c>
      <c r="P50" s="65">
        <f>Table22457891011234567891011121314151617181920212223242526[[#This Row],[PEMBULATAN]]*O50</f>
        <v>68059.53</v>
      </c>
    </row>
    <row r="51" spans="1:16" ht="26.25" customHeight="1" x14ac:dyDescent="0.2">
      <c r="A51" s="14"/>
      <c r="B51" s="75"/>
      <c r="C51" s="73" t="s">
        <v>2699</v>
      </c>
      <c r="D51" s="78" t="s">
        <v>86</v>
      </c>
      <c r="E51" s="13">
        <v>44512</v>
      </c>
      <c r="F51" s="76" t="s">
        <v>87</v>
      </c>
      <c r="G51" s="13">
        <v>44513</v>
      </c>
      <c r="H51" s="77" t="s">
        <v>2471</v>
      </c>
      <c r="I51" s="16">
        <v>64</v>
      </c>
      <c r="J51" s="16">
        <v>40</v>
      </c>
      <c r="K51" s="16">
        <v>15</v>
      </c>
      <c r="L51" s="16">
        <v>9</v>
      </c>
      <c r="M51" s="81">
        <v>9.6</v>
      </c>
      <c r="N51" s="95">
        <v>9.6</v>
      </c>
      <c r="O51" s="64">
        <v>2530</v>
      </c>
      <c r="P51" s="65">
        <f>Table22457891011234567891011121314151617181920212223242526[[#This Row],[PEMBULATAN]]*O51</f>
        <v>24288</v>
      </c>
    </row>
    <row r="52" spans="1:16" ht="26.25" customHeight="1" x14ac:dyDescent="0.2">
      <c r="A52" s="14"/>
      <c r="B52" s="75"/>
      <c r="C52" s="73" t="s">
        <v>2700</v>
      </c>
      <c r="D52" s="78" t="s">
        <v>86</v>
      </c>
      <c r="E52" s="13">
        <v>44512</v>
      </c>
      <c r="F52" s="76" t="s">
        <v>87</v>
      </c>
      <c r="G52" s="13">
        <v>44513</v>
      </c>
      <c r="H52" s="77" t="s">
        <v>2471</v>
      </c>
      <c r="I52" s="16">
        <v>48</v>
      </c>
      <c r="J52" s="16">
        <v>48</v>
      </c>
      <c r="K52" s="16">
        <v>22</v>
      </c>
      <c r="L52" s="16">
        <v>8</v>
      </c>
      <c r="M52" s="81">
        <v>12.672000000000001</v>
      </c>
      <c r="N52" s="95">
        <v>12.672000000000001</v>
      </c>
      <c r="O52" s="64">
        <v>2530</v>
      </c>
      <c r="P52" s="65">
        <f>Table22457891011234567891011121314151617181920212223242526[[#This Row],[PEMBULATAN]]*O52</f>
        <v>32060.16</v>
      </c>
    </row>
    <row r="53" spans="1:16" ht="26.25" customHeight="1" x14ac:dyDescent="0.2">
      <c r="A53" s="14"/>
      <c r="B53" s="75"/>
      <c r="C53" s="73" t="s">
        <v>2701</v>
      </c>
      <c r="D53" s="78" t="s">
        <v>86</v>
      </c>
      <c r="E53" s="13">
        <v>44512</v>
      </c>
      <c r="F53" s="76" t="s">
        <v>87</v>
      </c>
      <c r="G53" s="13">
        <v>44513</v>
      </c>
      <c r="H53" s="77" t="s">
        <v>2471</v>
      </c>
      <c r="I53" s="16">
        <v>112</v>
      </c>
      <c r="J53" s="16">
        <v>12</v>
      </c>
      <c r="K53" s="16">
        <v>11</v>
      </c>
      <c r="L53" s="16">
        <v>7</v>
      </c>
      <c r="M53" s="81">
        <v>3.6960000000000002</v>
      </c>
      <c r="N53" s="95">
        <v>7</v>
      </c>
      <c r="O53" s="64">
        <v>2530</v>
      </c>
      <c r="P53" s="65">
        <f>Table22457891011234567891011121314151617181920212223242526[[#This Row],[PEMBULATAN]]*O53</f>
        <v>17710</v>
      </c>
    </row>
    <row r="54" spans="1:16" ht="26.25" customHeight="1" x14ac:dyDescent="0.2">
      <c r="A54" s="14"/>
      <c r="B54" s="75"/>
      <c r="C54" s="73" t="s">
        <v>2702</v>
      </c>
      <c r="D54" s="78" t="s">
        <v>86</v>
      </c>
      <c r="E54" s="13">
        <v>44512</v>
      </c>
      <c r="F54" s="76" t="s">
        <v>87</v>
      </c>
      <c r="G54" s="13">
        <v>44513</v>
      </c>
      <c r="H54" s="77" t="s">
        <v>2471</v>
      </c>
      <c r="I54" s="16">
        <v>95</v>
      </c>
      <c r="J54" s="16">
        <v>56</v>
      </c>
      <c r="K54" s="16">
        <v>28</v>
      </c>
      <c r="L54" s="16">
        <v>18</v>
      </c>
      <c r="M54" s="81">
        <v>37.24</v>
      </c>
      <c r="N54" s="95">
        <v>37.24</v>
      </c>
      <c r="O54" s="64">
        <v>2530</v>
      </c>
      <c r="P54" s="65">
        <f>Table22457891011234567891011121314151617181920212223242526[[#This Row],[PEMBULATAN]]*O54</f>
        <v>94217.200000000012</v>
      </c>
    </row>
    <row r="55" spans="1:16" ht="26.25" customHeight="1" x14ac:dyDescent="0.2">
      <c r="A55" s="14"/>
      <c r="B55" s="75"/>
      <c r="C55" s="73" t="s">
        <v>2703</v>
      </c>
      <c r="D55" s="78" t="s">
        <v>86</v>
      </c>
      <c r="E55" s="13">
        <v>44512</v>
      </c>
      <c r="F55" s="76" t="s">
        <v>87</v>
      </c>
      <c r="G55" s="13">
        <v>44513</v>
      </c>
      <c r="H55" s="77" t="s">
        <v>2471</v>
      </c>
      <c r="I55" s="16">
        <v>98</v>
      </c>
      <c r="J55" s="16">
        <v>54</v>
      </c>
      <c r="K55" s="16">
        <v>27</v>
      </c>
      <c r="L55" s="16">
        <v>10</v>
      </c>
      <c r="M55" s="81">
        <v>35.720999999999997</v>
      </c>
      <c r="N55" s="95">
        <v>35.720999999999997</v>
      </c>
      <c r="O55" s="64">
        <v>2530</v>
      </c>
      <c r="P55" s="65">
        <f>Table22457891011234567891011121314151617181920212223242526[[#This Row],[PEMBULATAN]]*O55</f>
        <v>90374.12999999999</v>
      </c>
    </row>
    <row r="56" spans="1:16" ht="26.25" customHeight="1" x14ac:dyDescent="0.2">
      <c r="A56" s="14"/>
      <c r="B56" s="75"/>
      <c r="C56" s="73" t="s">
        <v>2704</v>
      </c>
      <c r="D56" s="78" t="s">
        <v>86</v>
      </c>
      <c r="E56" s="13">
        <v>44512</v>
      </c>
      <c r="F56" s="76" t="s">
        <v>87</v>
      </c>
      <c r="G56" s="13">
        <v>44513</v>
      </c>
      <c r="H56" s="77" t="s">
        <v>2471</v>
      </c>
      <c r="I56" s="16">
        <v>108</v>
      </c>
      <c r="J56" s="16">
        <v>68</v>
      </c>
      <c r="K56" s="16">
        <v>31</v>
      </c>
      <c r="L56" s="16">
        <v>11</v>
      </c>
      <c r="M56" s="81">
        <v>56.915999999999997</v>
      </c>
      <c r="N56" s="95">
        <v>56.915999999999997</v>
      </c>
      <c r="O56" s="64">
        <v>2530</v>
      </c>
      <c r="P56" s="65">
        <f>Table22457891011234567891011121314151617181920212223242526[[#This Row],[PEMBULATAN]]*O56</f>
        <v>143997.47999999998</v>
      </c>
    </row>
    <row r="57" spans="1:16" ht="26.25" customHeight="1" x14ac:dyDescent="0.2">
      <c r="A57" s="14"/>
      <c r="B57" s="75"/>
      <c r="C57" s="73" t="s">
        <v>2705</v>
      </c>
      <c r="D57" s="78" t="s">
        <v>86</v>
      </c>
      <c r="E57" s="13">
        <v>44512</v>
      </c>
      <c r="F57" s="76" t="s">
        <v>87</v>
      </c>
      <c r="G57" s="13">
        <v>44513</v>
      </c>
      <c r="H57" s="77" t="s">
        <v>2471</v>
      </c>
      <c r="I57" s="16">
        <v>85</v>
      </c>
      <c r="J57" s="16">
        <v>52</v>
      </c>
      <c r="K57" s="16">
        <v>43</v>
      </c>
      <c r="L57" s="16">
        <v>18</v>
      </c>
      <c r="M57" s="81">
        <v>47.515000000000001</v>
      </c>
      <c r="N57" s="95">
        <v>47.515000000000001</v>
      </c>
      <c r="O57" s="64">
        <v>2530</v>
      </c>
      <c r="P57" s="65">
        <f>Table22457891011234567891011121314151617181920212223242526[[#This Row],[PEMBULATAN]]*O57</f>
        <v>120212.95</v>
      </c>
    </row>
    <row r="58" spans="1:16" ht="26.25" customHeight="1" x14ac:dyDescent="0.2">
      <c r="A58" s="14"/>
      <c r="B58" s="75"/>
      <c r="C58" s="73" t="s">
        <v>2706</v>
      </c>
      <c r="D58" s="78" t="s">
        <v>86</v>
      </c>
      <c r="E58" s="13">
        <v>44512</v>
      </c>
      <c r="F58" s="76" t="s">
        <v>87</v>
      </c>
      <c r="G58" s="13">
        <v>44513</v>
      </c>
      <c r="H58" s="77" t="s">
        <v>2471</v>
      </c>
      <c r="I58" s="16">
        <v>70</v>
      </c>
      <c r="J58" s="16">
        <v>58</v>
      </c>
      <c r="K58" s="16">
        <v>26</v>
      </c>
      <c r="L58" s="16">
        <v>5</v>
      </c>
      <c r="M58" s="81">
        <v>26.39</v>
      </c>
      <c r="N58" s="95">
        <v>27</v>
      </c>
      <c r="O58" s="64">
        <v>2530</v>
      </c>
      <c r="P58" s="65">
        <f>Table22457891011234567891011121314151617181920212223242526[[#This Row],[PEMBULATAN]]*O58</f>
        <v>68310</v>
      </c>
    </row>
    <row r="59" spans="1:16" ht="26.25" customHeight="1" x14ac:dyDescent="0.2">
      <c r="A59" s="14"/>
      <c r="B59" s="75"/>
      <c r="C59" s="73" t="s">
        <v>2707</v>
      </c>
      <c r="D59" s="78" t="s">
        <v>86</v>
      </c>
      <c r="E59" s="13">
        <v>44512</v>
      </c>
      <c r="F59" s="76" t="s">
        <v>87</v>
      </c>
      <c r="G59" s="13">
        <v>44513</v>
      </c>
      <c r="H59" s="77" t="s">
        <v>2471</v>
      </c>
      <c r="I59" s="16">
        <v>56</v>
      </c>
      <c r="J59" s="16">
        <v>41</v>
      </c>
      <c r="K59" s="16">
        <v>22</v>
      </c>
      <c r="L59" s="16">
        <v>8</v>
      </c>
      <c r="M59" s="81">
        <v>12.628</v>
      </c>
      <c r="N59" s="95">
        <v>12.628</v>
      </c>
      <c r="O59" s="64">
        <v>2530</v>
      </c>
      <c r="P59" s="65">
        <f>Table22457891011234567891011121314151617181920212223242526[[#This Row],[PEMBULATAN]]*O59</f>
        <v>31948.84</v>
      </c>
    </row>
    <row r="60" spans="1:16" ht="26.25" customHeight="1" x14ac:dyDescent="0.2">
      <c r="A60" s="14"/>
      <c r="B60" s="75"/>
      <c r="C60" s="73" t="s">
        <v>2708</v>
      </c>
      <c r="D60" s="78" t="s">
        <v>86</v>
      </c>
      <c r="E60" s="13">
        <v>44512</v>
      </c>
      <c r="F60" s="76" t="s">
        <v>87</v>
      </c>
      <c r="G60" s="13">
        <v>44513</v>
      </c>
      <c r="H60" s="77" t="s">
        <v>2471</v>
      </c>
      <c r="I60" s="16">
        <v>64</v>
      </c>
      <c r="J60" s="16">
        <v>53</v>
      </c>
      <c r="K60" s="16">
        <v>21</v>
      </c>
      <c r="L60" s="16">
        <v>8</v>
      </c>
      <c r="M60" s="81">
        <v>17.808</v>
      </c>
      <c r="N60" s="95">
        <v>17.808</v>
      </c>
      <c r="O60" s="64">
        <v>2530</v>
      </c>
      <c r="P60" s="65">
        <f>Table22457891011234567891011121314151617181920212223242526[[#This Row],[PEMBULATAN]]*O60</f>
        <v>45054.239999999998</v>
      </c>
    </row>
    <row r="61" spans="1:16" ht="26.25" customHeight="1" x14ac:dyDescent="0.2">
      <c r="A61" s="14"/>
      <c r="B61" s="75"/>
      <c r="C61" s="73" t="s">
        <v>2709</v>
      </c>
      <c r="D61" s="78" t="s">
        <v>86</v>
      </c>
      <c r="E61" s="13">
        <v>44512</v>
      </c>
      <c r="F61" s="76" t="s">
        <v>87</v>
      </c>
      <c r="G61" s="13">
        <v>44513</v>
      </c>
      <c r="H61" s="77" t="s">
        <v>2471</v>
      </c>
      <c r="I61" s="16">
        <v>65</v>
      </c>
      <c r="J61" s="16">
        <v>62</v>
      </c>
      <c r="K61" s="16">
        <v>15</v>
      </c>
      <c r="L61" s="16">
        <v>4</v>
      </c>
      <c r="M61" s="81">
        <v>15.112500000000001</v>
      </c>
      <c r="N61" s="95">
        <v>15.112500000000001</v>
      </c>
      <c r="O61" s="64">
        <v>2530</v>
      </c>
      <c r="P61" s="65">
        <f>Table22457891011234567891011121314151617181920212223242526[[#This Row],[PEMBULATAN]]*O61</f>
        <v>38234.625</v>
      </c>
    </row>
    <row r="62" spans="1:16" ht="26.25" customHeight="1" x14ac:dyDescent="0.2">
      <c r="A62" s="14"/>
      <c r="B62" s="75"/>
      <c r="C62" s="73" t="s">
        <v>2710</v>
      </c>
      <c r="D62" s="78" t="s">
        <v>86</v>
      </c>
      <c r="E62" s="13">
        <v>44512</v>
      </c>
      <c r="F62" s="76" t="s">
        <v>87</v>
      </c>
      <c r="G62" s="13">
        <v>44513</v>
      </c>
      <c r="H62" s="77" t="s">
        <v>2471</v>
      </c>
      <c r="I62" s="16">
        <v>73</v>
      </c>
      <c r="J62" s="16">
        <v>58</v>
      </c>
      <c r="K62" s="16">
        <v>26</v>
      </c>
      <c r="L62" s="16">
        <v>6</v>
      </c>
      <c r="M62" s="81">
        <v>27.521000000000001</v>
      </c>
      <c r="N62" s="95">
        <v>27.521000000000001</v>
      </c>
      <c r="O62" s="64">
        <v>2530</v>
      </c>
      <c r="P62" s="65">
        <f>Table22457891011234567891011121314151617181920212223242526[[#This Row],[PEMBULATAN]]*O62</f>
        <v>69628.13</v>
      </c>
    </row>
    <row r="63" spans="1:16" ht="26.25" customHeight="1" x14ac:dyDescent="0.2">
      <c r="A63" s="14"/>
      <c r="B63" s="75"/>
      <c r="C63" s="73" t="s">
        <v>2711</v>
      </c>
      <c r="D63" s="78" t="s">
        <v>86</v>
      </c>
      <c r="E63" s="13">
        <v>44512</v>
      </c>
      <c r="F63" s="76" t="s">
        <v>87</v>
      </c>
      <c r="G63" s="13">
        <v>44513</v>
      </c>
      <c r="H63" s="77" t="s">
        <v>2471</v>
      </c>
      <c r="I63" s="16">
        <v>60</v>
      </c>
      <c r="J63" s="16">
        <v>42</v>
      </c>
      <c r="K63" s="16">
        <v>25</v>
      </c>
      <c r="L63" s="16">
        <v>6</v>
      </c>
      <c r="M63" s="81">
        <v>15.75</v>
      </c>
      <c r="N63" s="95">
        <v>15.75</v>
      </c>
      <c r="O63" s="64">
        <v>2530</v>
      </c>
      <c r="P63" s="65">
        <f>Table22457891011234567891011121314151617181920212223242526[[#This Row],[PEMBULATAN]]*O63</f>
        <v>39847.5</v>
      </c>
    </row>
    <row r="64" spans="1:16" ht="26.25" customHeight="1" x14ac:dyDescent="0.2">
      <c r="A64" s="14"/>
      <c r="B64" s="75"/>
      <c r="C64" s="73" t="s">
        <v>2712</v>
      </c>
      <c r="D64" s="78" t="s">
        <v>86</v>
      </c>
      <c r="E64" s="13">
        <v>44512</v>
      </c>
      <c r="F64" s="76" t="s">
        <v>87</v>
      </c>
      <c r="G64" s="13">
        <v>44513</v>
      </c>
      <c r="H64" s="77" t="s">
        <v>2471</v>
      </c>
      <c r="I64" s="16">
        <v>68</v>
      </c>
      <c r="J64" s="16">
        <v>58</v>
      </c>
      <c r="K64" s="16">
        <v>22</v>
      </c>
      <c r="L64" s="16">
        <v>11</v>
      </c>
      <c r="M64" s="81">
        <v>21.692</v>
      </c>
      <c r="N64" s="95">
        <v>21.692</v>
      </c>
      <c r="O64" s="64">
        <v>2530</v>
      </c>
      <c r="P64" s="65">
        <f>Table22457891011234567891011121314151617181920212223242526[[#This Row],[PEMBULATAN]]*O64</f>
        <v>54880.76</v>
      </c>
    </row>
    <row r="65" spans="1:16" ht="26.25" customHeight="1" x14ac:dyDescent="0.2">
      <c r="A65" s="14"/>
      <c r="B65" s="75"/>
      <c r="C65" s="73" t="s">
        <v>2713</v>
      </c>
      <c r="D65" s="78" t="s">
        <v>86</v>
      </c>
      <c r="E65" s="13">
        <v>44512</v>
      </c>
      <c r="F65" s="76" t="s">
        <v>87</v>
      </c>
      <c r="G65" s="13">
        <v>44513</v>
      </c>
      <c r="H65" s="77" t="s">
        <v>2471</v>
      </c>
      <c r="I65" s="16">
        <v>81</v>
      </c>
      <c r="J65" s="16">
        <v>51</v>
      </c>
      <c r="K65" s="16">
        <v>22</v>
      </c>
      <c r="L65" s="16">
        <v>4</v>
      </c>
      <c r="M65" s="81">
        <v>22.720500000000001</v>
      </c>
      <c r="N65" s="95">
        <v>22.720500000000001</v>
      </c>
      <c r="O65" s="64">
        <v>2530</v>
      </c>
      <c r="P65" s="65">
        <f>Table22457891011234567891011121314151617181920212223242526[[#This Row],[PEMBULATAN]]*O65</f>
        <v>57482.865000000005</v>
      </c>
    </row>
    <row r="66" spans="1:16" ht="26.25" customHeight="1" x14ac:dyDescent="0.2">
      <c r="A66" s="14"/>
      <c r="B66" s="75"/>
      <c r="C66" s="73" t="s">
        <v>2714</v>
      </c>
      <c r="D66" s="78" t="s">
        <v>86</v>
      </c>
      <c r="E66" s="13">
        <v>44512</v>
      </c>
      <c r="F66" s="76" t="s">
        <v>87</v>
      </c>
      <c r="G66" s="13">
        <v>44513</v>
      </c>
      <c r="H66" s="77" t="s">
        <v>2471</v>
      </c>
      <c r="I66" s="16">
        <v>75</v>
      </c>
      <c r="J66" s="16">
        <v>65</v>
      </c>
      <c r="K66" s="16">
        <v>21</v>
      </c>
      <c r="L66" s="16">
        <v>7</v>
      </c>
      <c r="M66" s="81">
        <v>25.59375</v>
      </c>
      <c r="N66" s="95">
        <v>25.59375</v>
      </c>
      <c r="O66" s="64">
        <v>2530</v>
      </c>
      <c r="P66" s="65">
        <f>Table22457891011234567891011121314151617181920212223242526[[#This Row],[PEMBULATAN]]*O66</f>
        <v>64752.1875</v>
      </c>
    </row>
    <row r="67" spans="1:16" ht="26.25" customHeight="1" x14ac:dyDescent="0.2">
      <c r="A67" s="14"/>
      <c r="B67" s="75"/>
      <c r="C67" s="73" t="s">
        <v>2715</v>
      </c>
      <c r="D67" s="78" t="s">
        <v>86</v>
      </c>
      <c r="E67" s="13">
        <v>44512</v>
      </c>
      <c r="F67" s="76" t="s">
        <v>87</v>
      </c>
      <c r="G67" s="13">
        <v>44513</v>
      </c>
      <c r="H67" s="77" t="s">
        <v>2471</v>
      </c>
      <c r="I67" s="16">
        <v>80</v>
      </c>
      <c r="J67" s="16">
        <v>32</v>
      </c>
      <c r="K67" s="16">
        <v>25</v>
      </c>
      <c r="L67" s="16">
        <v>3</v>
      </c>
      <c r="M67" s="81">
        <v>16</v>
      </c>
      <c r="N67" s="95">
        <v>16</v>
      </c>
      <c r="O67" s="64">
        <v>2530</v>
      </c>
      <c r="P67" s="65">
        <f>Table22457891011234567891011121314151617181920212223242526[[#This Row],[PEMBULATAN]]*O67</f>
        <v>40480</v>
      </c>
    </row>
    <row r="68" spans="1:16" ht="26.25" customHeight="1" x14ac:dyDescent="0.2">
      <c r="A68" s="14"/>
      <c r="B68" s="75"/>
      <c r="C68" s="73" t="s">
        <v>2716</v>
      </c>
      <c r="D68" s="78" t="s">
        <v>86</v>
      </c>
      <c r="E68" s="13">
        <v>44512</v>
      </c>
      <c r="F68" s="76" t="s">
        <v>87</v>
      </c>
      <c r="G68" s="13">
        <v>44513</v>
      </c>
      <c r="H68" s="77" t="s">
        <v>2471</v>
      </c>
      <c r="I68" s="16">
        <v>104</v>
      </c>
      <c r="J68" s="16">
        <v>105</v>
      </c>
      <c r="K68" s="16">
        <v>8</v>
      </c>
      <c r="L68" s="16">
        <v>1</v>
      </c>
      <c r="M68" s="81">
        <v>21.84</v>
      </c>
      <c r="N68" s="95">
        <v>21.84</v>
      </c>
      <c r="O68" s="64">
        <v>2530</v>
      </c>
      <c r="P68" s="65">
        <f>Table22457891011234567891011121314151617181920212223242526[[#This Row],[PEMBULATAN]]*O68</f>
        <v>55255.199999999997</v>
      </c>
    </row>
    <row r="69" spans="1:16" ht="26.25" customHeight="1" x14ac:dyDescent="0.2">
      <c r="A69" s="14"/>
      <c r="B69" s="75"/>
      <c r="C69" s="73" t="s">
        <v>2717</v>
      </c>
      <c r="D69" s="78" t="s">
        <v>86</v>
      </c>
      <c r="E69" s="13">
        <v>44512</v>
      </c>
      <c r="F69" s="76" t="s">
        <v>87</v>
      </c>
      <c r="G69" s="13">
        <v>44513</v>
      </c>
      <c r="H69" s="77" t="s">
        <v>2471</v>
      </c>
      <c r="I69" s="16">
        <v>104</v>
      </c>
      <c r="J69" s="16">
        <v>10</v>
      </c>
      <c r="K69" s="16">
        <v>8</v>
      </c>
      <c r="L69" s="16">
        <v>1</v>
      </c>
      <c r="M69" s="81">
        <v>2.08</v>
      </c>
      <c r="N69" s="95">
        <v>2.08</v>
      </c>
      <c r="O69" s="64">
        <v>2530</v>
      </c>
      <c r="P69" s="65">
        <f>Table22457891011234567891011121314151617181920212223242526[[#This Row],[PEMBULATAN]]*O69</f>
        <v>5262.4000000000005</v>
      </c>
    </row>
    <row r="70" spans="1:16" ht="26.25" customHeight="1" x14ac:dyDescent="0.2">
      <c r="A70" s="14"/>
      <c r="B70" s="75"/>
      <c r="C70" s="73" t="s">
        <v>2718</v>
      </c>
      <c r="D70" s="78" t="s">
        <v>86</v>
      </c>
      <c r="E70" s="13">
        <v>44512</v>
      </c>
      <c r="F70" s="76" t="s">
        <v>87</v>
      </c>
      <c r="G70" s="13">
        <v>44513</v>
      </c>
      <c r="H70" s="77" t="s">
        <v>2471</v>
      </c>
      <c r="I70" s="16">
        <v>114</v>
      </c>
      <c r="J70" s="16">
        <v>6</v>
      </c>
      <c r="K70" s="16">
        <v>4</v>
      </c>
      <c r="L70" s="16">
        <v>1</v>
      </c>
      <c r="M70" s="81">
        <v>0.68400000000000005</v>
      </c>
      <c r="N70" s="95">
        <v>1</v>
      </c>
      <c r="O70" s="64">
        <v>2530</v>
      </c>
      <c r="P70" s="65">
        <f>Table22457891011234567891011121314151617181920212223242526[[#This Row],[PEMBULATAN]]*O70</f>
        <v>2530</v>
      </c>
    </row>
    <row r="71" spans="1:16" ht="26.25" customHeight="1" x14ac:dyDescent="0.2">
      <c r="A71" s="14"/>
      <c r="B71" s="75"/>
      <c r="C71" s="73" t="s">
        <v>2719</v>
      </c>
      <c r="D71" s="78" t="s">
        <v>86</v>
      </c>
      <c r="E71" s="13">
        <v>44512</v>
      </c>
      <c r="F71" s="76" t="s">
        <v>87</v>
      </c>
      <c r="G71" s="13">
        <v>44513</v>
      </c>
      <c r="H71" s="77" t="s">
        <v>2471</v>
      </c>
      <c r="I71" s="16">
        <v>98</v>
      </c>
      <c r="J71" s="16">
        <v>20</v>
      </c>
      <c r="K71" s="16">
        <v>11</v>
      </c>
      <c r="L71" s="16">
        <v>2</v>
      </c>
      <c r="M71" s="81">
        <v>5.39</v>
      </c>
      <c r="N71" s="95">
        <v>6</v>
      </c>
      <c r="O71" s="64">
        <v>2530</v>
      </c>
      <c r="P71" s="65">
        <f>Table22457891011234567891011121314151617181920212223242526[[#This Row],[PEMBULATAN]]*O71</f>
        <v>15180</v>
      </c>
    </row>
    <row r="72" spans="1:16" ht="26.25" customHeight="1" x14ac:dyDescent="0.2">
      <c r="A72" s="14"/>
      <c r="B72" s="75"/>
      <c r="C72" s="73" t="s">
        <v>2720</v>
      </c>
      <c r="D72" s="78" t="s">
        <v>86</v>
      </c>
      <c r="E72" s="13">
        <v>44512</v>
      </c>
      <c r="F72" s="76" t="s">
        <v>87</v>
      </c>
      <c r="G72" s="13">
        <v>44513</v>
      </c>
      <c r="H72" s="77" t="s">
        <v>2471</v>
      </c>
      <c r="I72" s="16">
        <v>82</v>
      </c>
      <c r="J72" s="16">
        <v>36</v>
      </c>
      <c r="K72" s="16">
        <v>31</v>
      </c>
      <c r="L72" s="16">
        <v>3</v>
      </c>
      <c r="M72" s="81">
        <v>22.878</v>
      </c>
      <c r="N72" s="95">
        <v>22.878</v>
      </c>
      <c r="O72" s="64">
        <v>2530</v>
      </c>
      <c r="P72" s="65">
        <f>Table22457891011234567891011121314151617181920212223242526[[#This Row],[PEMBULATAN]]*O72</f>
        <v>57881.340000000004</v>
      </c>
    </row>
    <row r="73" spans="1:16" ht="26.25" customHeight="1" x14ac:dyDescent="0.2">
      <c r="A73" s="14"/>
      <c r="B73" s="75"/>
      <c r="C73" s="73" t="s">
        <v>2721</v>
      </c>
      <c r="D73" s="78" t="s">
        <v>86</v>
      </c>
      <c r="E73" s="13">
        <v>44512</v>
      </c>
      <c r="F73" s="76" t="s">
        <v>87</v>
      </c>
      <c r="G73" s="13">
        <v>44513</v>
      </c>
      <c r="H73" s="77" t="s">
        <v>2471</v>
      </c>
      <c r="I73" s="16">
        <v>154</v>
      </c>
      <c r="J73" s="16">
        <v>5</v>
      </c>
      <c r="K73" s="16">
        <v>5</v>
      </c>
      <c r="L73" s="16">
        <v>1</v>
      </c>
      <c r="M73" s="81">
        <v>0.96250000000000002</v>
      </c>
      <c r="N73" s="95">
        <v>1</v>
      </c>
      <c r="O73" s="64">
        <v>2530</v>
      </c>
      <c r="P73" s="65">
        <f>Table22457891011234567891011121314151617181920212223242526[[#This Row],[PEMBULATAN]]*O73</f>
        <v>2530</v>
      </c>
    </row>
    <row r="74" spans="1:16" ht="26.25" customHeight="1" x14ac:dyDescent="0.2">
      <c r="A74" s="14"/>
      <c r="B74" s="75"/>
      <c r="C74" s="73" t="s">
        <v>2722</v>
      </c>
      <c r="D74" s="78" t="s">
        <v>86</v>
      </c>
      <c r="E74" s="13">
        <v>44512</v>
      </c>
      <c r="F74" s="76" t="s">
        <v>87</v>
      </c>
      <c r="G74" s="13">
        <v>44513</v>
      </c>
      <c r="H74" s="77" t="s">
        <v>2471</v>
      </c>
      <c r="I74" s="16">
        <v>77</v>
      </c>
      <c r="J74" s="16">
        <v>8</v>
      </c>
      <c r="K74" s="16">
        <v>4</v>
      </c>
      <c r="L74" s="16">
        <v>1</v>
      </c>
      <c r="M74" s="81">
        <v>0.61599999999999999</v>
      </c>
      <c r="N74" s="95">
        <v>1</v>
      </c>
      <c r="O74" s="64">
        <v>2530</v>
      </c>
      <c r="P74" s="65">
        <f>Table22457891011234567891011121314151617181920212223242526[[#This Row],[PEMBULATAN]]*O74</f>
        <v>2530</v>
      </c>
    </row>
    <row r="75" spans="1:16" ht="26.25" customHeight="1" x14ac:dyDescent="0.2">
      <c r="A75" s="14"/>
      <c r="B75" s="75"/>
      <c r="C75" s="73" t="s">
        <v>2723</v>
      </c>
      <c r="D75" s="78" t="s">
        <v>86</v>
      </c>
      <c r="E75" s="13">
        <v>44512</v>
      </c>
      <c r="F75" s="76" t="s">
        <v>87</v>
      </c>
      <c r="G75" s="13">
        <v>44513</v>
      </c>
      <c r="H75" s="77" t="s">
        <v>2471</v>
      </c>
      <c r="I75" s="16">
        <v>103</v>
      </c>
      <c r="J75" s="16">
        <v>6</v>
      </c>
      <c r="K75" s="16">
        <v>6</v>
      </c>
      <c r="L75" s="16">
        <v>1</v>
      </c>
      <c r="M75" s="81">
        <v>0.92700000000000005</v>
      </c>
      <c r="N75" s="95">
        <v>1</v>
      </c>
      <c r="O75" s="64">
        <v>2530</v>
      </c>
      <c r="P75" s="65">
        <f>Table22457891011234567891011121314151617181920212223242526[[#This Row],[PEMBULATAN]]*O75</f>
        <v>2530</v>
      </c>
    </row>
    <row r="76" spans="1:16" ht="26.25" customHeight="1" x14ac:dyDescent="0.2">
      <c r="A76" s="14"/>
      <c r="B76" s="75"/>
      <c r="C76" s="73" t="s">
        <v>2724</v>
      </c>
      <c r="D76" s="78" t="s">
        <v>86</v>
      </c>
      <c r="E76" s="13">
        <v>44512</v>
      </c>
      <c r="F76" s="76" t="s">
        <v>87</v>
      </c>
      <c r="G76" s="13">
        <v>44513</v>
      </c>
      <c r="H76" s="77" t="s">
        <v>2471</v>
      </c>
      <c r="I76" s="16">
        <v>108</v>
      </c>
      <c r="J76" s="16">
        <v>16</v>
      </c>
      <c r="K76" s="16">
        <v>8</v>
      </c>
      <c r="L76" s="16">
        <v>1</v>
      </c>
      <c r="M76" s="81">
        <v>3.456</v>
      </c>
      <c r="N76" s="95">
        <v>4</v>
      </c>
      <c r="O76" s="64">
        <v>2530</v>
      </c>
      <c r="P76" s="65">
        <f>Table22457891011234567891011121314151617181920212223242526[[#This Row],[PEMBULATAN]]*O76</f>
        <v>10120</v>
      </c>
    </row>
    <row r="77" spans="1:16" ht="26.25" customHeight="1" x14ac:dyDescent="0.2">
      <c r="A77" s="14"/>
      <c r="B77" s="75"/>
      <c r="C77" s="73" t="s">
        <v>2725</v>
      </c>
      <c r="D77" s="78" t="s">
        <v>86</v>
      </c>
      <c r="E77" s="13">
        <v>44512</v>
      </c>
      <c r="F77" s="76" t="s">
        <v>87</v>
      </c>
      <c r="G77" s="13">
        <v>44513</v>
      </c>
      <c r="H77" s="77" t="s">
        <v>2471</v>
      </c>
      <c r="I77" s="16">
        <v>152</v>
      </c>
      <c r="J77" s="16">
        <v>11</v>
      </c>
      <c r="K77" s="16">
        <v>6</v>
      </c>
      <c r="L77" s="16">
        <v>1</v>
      </c>
      <c r="M77" s="81">
        <v>2.508</v>
      </c>
      <c r="N77" s="95">
        <v>2.508</v>
      </c>
      <c r="O77" s="64">
        <v>2530</v>
      </c>
      <c r="P77" s="65">
        <f>Table22457891011234567891011121314151617181920212223242526[[#This Row],[PEMBULATAN]]*O77</f>
        <v>6345.24</v>
      </c>
    </row>
    <row r="78" spans="1:16" ht="26.25" customHeight="1" x14ac:dyDescent="0.2">
      <c r="A78" s="14"/>
      <c r="B78" s="75"/>
      <c r="C78" s="73" t="s">
        <v>2726</v>
      </c>
      <c r="D78" s="78" t="s">
        <v>86</v>
      </c>
      <c r="E78" s="13">
        <v>44512</v>
      </c>
      <c r="F78" s="76" t="s">
        <v>87</v>
      </c>
      <c r="G78" s="13">
        <v>44513</v>
      </c>
      <c r="H78" s="77" t="s">
        <v>2471</v>
      </c>
      <c r="I78" s="16">
        <v>44</v>
      </c>
      <c r="J78" s="16">
        <v>44</v>
      </c>
      <c r="K78" s="16">
        <v>31</v>
      </c>
      <c r="L78" s="16">
        <v>1</v>
      </c>
      <c r="M78" s="81">
        <v>15.004</v>
      </c>
      <c r="N78" s="95">
        <v>15.004</v>
      </c>
      <c r="O78" s="64">
        <v>2530</v>
      </c>
      <c r="P78" s="65">
        <f>Table22457891011234567891011121314151617181920212223242526[[#This Row],[PEMBULATAN]]*O78</f>
        <v>37960.119999999995</v>
      </c>
    </row>
    <row r="79" spans="1:16" ht="26.25" customHeight="1" x14ac:dyDescent="0.2">
      <c r="A79" s="14"/>
      <c r="B79" s="75"/>
      <c r="C79" s="73" t="s">
        <v>2727</v>
      </c>
      <c r="D79" s="78" t="s">
        <v>86</v>
      </c>
      <c r="E79" s="13">
        <v>44512</v>
      </c>
      <c r="F79" s="76" t="s">
        <v>87</v>
      </c>
      <c r="G79" s="13">
        <v>44513</v>
      </c>
      <c r="H79" s="77" t="s">
        <v>2471</v>
      </c>
      <c r="I79" s="16">
        <v>86</v>
      </c>
      <c r="J79" s="16">
        <v>31</v>
      </c>
      <c r="K79" s="16">
        <v>31</v>
      </c>
      <c r="L79" s="16">
        <v>9</v>
      </c>
      <c r="M79" s="81">
        <v>20.6615</v>
      </c>
      <c r="N79" s="95">
        <v>20.6615</v>
      </c>
      <c r="O79" s="64">
        <v>2530</v>
      </c>
      <c r="P79" s="65">
        <f>Table22457891011234567891011121314151617181920212223242526[[#This Row],[PEMBULATAN]]*O79</f>
        <v>52273.595000000001</v>
      </c>
    </row>
    <row r="80" spans="1:16" ht="26.25" customHeight="1" x14ac:dyDescent="0.2">
      <c r="A80" s="14"/>
      <c r="B80" s="75"/>
      <c r="C80" s="73" t="s">
        <v>2728</v>
      </c>
      <c r="D80" s="78" t="s">
        <v>86</v>
      </c>
      <c r="E80" s="13">
        <v>44512</v>
      </c>
      <c r="F80" s="76" t="s">
        <v>87</v>
      </c>
      <c r="G80" s="13">
        <v>44513</v>
      </c>
      <c r="H80" s="77" t="s">
        <v>2471</v>
      </c>
      <c r="I80" s="16">
        <v>58</v>
      </c>
      <c r="J80" s="16">
        <v>56</v>
      </c>
      <c r="K80" s="16">
        <v>21</v>
      </c>
      <c r="L80" s="16">
        <v>7</v>
      </c>
      <c r="M80" s="81">
        <v>17.052</v>
      </c>
      <c r="N80" s="95">
        <v>17.052</v>
      </c>
      <c r="O80" s="64">
        <v>2530</v>
      </c>
      <c r="P80" s="65">
        <f>Table22457891011234567891011121314151617181920212223242526[[#This Row],[PEMBULATAN]]*O80</f>
        <v>43141.56</v>
      </c>
    </row>
    <row r="81" spans="1:16" ht="26.25" customHeight="1" x14ac:dyDescent="0.2">
      <c r="A81" s="14"/>
      <c r="B81" s="75"/>
      <c r="C81" s="73" t="s">
        <v>2729</v>
      </c>
      <c r="D81" s="78" t="s">
        <v>86</v>
      </c>
      <c r="E81" s="13">
        <v>44512</v>
      </c>
      <c r="F81" s="76" t="s">
        <v>87</v>
      </c>
      <c r="G81" s="13">
        <v>44513</v>
      </c>
      <c r="H81" s="77" t="s">
        <v>2471</v>
      </c>
      <c r="I81" s="16">
        <v>78</v>
      </c>
      <c r="J81" s="16">
        <v>56</v>
      </c>
      <c r="K81" s="16">
        <v>30</v>
      </c>
      <c r="L81" s="16">
        <v>8</v>
      </c>
      <c r="M81" s="81">
        <v>32.76</v>
      </c>
      <c r="N81" s="95">
        <v>32.76</v>
      </c>
      <c r="O81" s="64">
        <v>2530</v>
      </c>
      <c r="P81" s="65">
        <f>Table22457891011234567891011121314151617181920212223242526[[#This Row],[PEMBULATAN]]*O81</f>
        <v>82882.799999999988</v>
      </c>
    </row>
    <row r="82" spans="1:16" ht="26.25" customHeight="1" x14ac:dyDescent="0.2">
      <c r="A82" s="14"/>
      <c r="B82" s="75"/>
      <c r="C82" s="73" t="s">
        <v>2730</v>
      </c>
      <c r="D82" s="78" t="s">
        <v>86</v>
      </c>
      <c r="E82" s="13">
        <v>44512</v>
      </c>
      <c r="F82" s="76" t="s">
        <v>87</v>
      </c>
      <c r="G82" s="13">
        <v>44513</v>
      </c>
      <c r="H82" s="77" t="s">
        <v>2471</v>
      </c>
      <c r="I82" s="16">
        <v>66</v>
      </c>
      <c r="J82" s="16">
        <v>45</v>
      </c>
      <c r="K82" s="16">
        <v>32</v>
      </c>
      <c r="L82" s="16">
        <v>13</v>
      </c>
      <c r="M82" s="81">
        <v>23.76</v>
      </c>
      <c r="N82" s="95">
        <v>23.76</v>
      </c>
      <c r="O82" s="64">
        <v>2530</v>
      </c>
      <c r="P82" s="65">
        <f>Table22457891011234567891011121314151617181920212223242526[[#This Row],[PEMBULATAN]]*O82</f>
        <v>60112.800000000003</v>
      </c>
    </row>
    <row r="83" spans="1:16" ht="26.25" customHeight="1" x14ac:dyDescent="0.2">
      <c r="A83" s="14"/>
      <c r="B83" s="75"/>
      <c r="C83" s="73" t="s">
        <v>2731</v>
      </c>
      <c r="D83" s="78" t="s">
        <v>86</v>
      </c>
      <c r="E83" s="13">
        <v>44512</v>
      </c>
      <c r="F83" s="76" t="s">
        <v>87</v>
      </c>
      <c r="G83" s="13">
        <v>44513</v>
      </c>
      <c r="H83" s="77" t="s">
        <v>2471</v>
      </c>
      <c r="I83" s="16">
        <v>8</v>
      </c>
      <c r="J83" s="16">
        <v>56</v>
      </c>
      <c r="K83" s="16">
        <v>31</v>
      </c>
      <c r="L83" s="16">
        <v>9</v>
      </c>
      <c r="M83" s="81">
        <v>3.472</v>
      </c>
      <c r="N83" s="95">
        <v>9</v>
      </c>
      <c r="O83" s="64">
        <v>2530</v>
      </c>
      <c r="P83" s="65">
        <f>Table22457891011234567891011121314151617181920212223242526[[#This Row],[PEMBULATAN]]*O83</f>
        <v>22770</v>
      </c>
    </row>
    <row r="84" spans="1:16" ht="26.25" customHeight="1" x14ac:dyDescent="0.2">
      <c r="A84" s="14"/>
      <c r="B84" s="75"/>
      <c r="C84" s="73" t="s">
        <v>2732</v>
      </c>
      <c r="D84" s="78" t="s">
        <v>86</v>
      </c>
      <c r="E84" s="13">
        <v>44512</v>
      </c>
      <c r="F84" s="76" t="s">
        <v>87</v>
      </c>
      <c r="G84" s="13">
        <v>44513</v>
      </c>
      <c r="H84" s="77" t="s">
        <v>2471</v>
      </c>
      <c r="I84" s="16">
        <v>73</v>
      </c>
      <c r="J84" s="16">
        <v>52</v>
      </c>
      <c r="K84" s="16">
        <v>28</v>
      </c>
      <c r="L84" s="16">
        <v>5</v>
      </c>
      <c r="M84" s="81">
        <v>26.571999999999999</v>
      </c>
      <c r="N84" s="95">
        <v>26.571999999999999</v>
      </c>
      <c r="O84" s="64">
        <v>2530</v>
      </c>
      <c r="P84" s="65">
        <f>Table22457891011234567891011121314151617181920212223242526[[#This Row],[PEMBULATAN]]*O84</f>
        <v>67227.16</v>
      </c>
    </row>
    <row r="85" spans="1:16" ht="26.25" customHeight="1" x14ac:dyDescent="0.2">
      <c r="A85" s="14"/>
      <c r="B85" s="75"/>
      <c r="C85" s="73" t="s">
        <v>2733</v>
      </c>
      <c r="D85" s="78" t="s">
        <v>86</v>
      </c>
      <c r="E85" s="13">
        <v>44512</v>
      </c>
      <c r="F85" s="76" t="s">
        <v>87</v>
      </c>
      <c r="G85" s="13">
        <v>44513</v>
      </c>
      <c r="H85" s="77" t="s">
        <v>2471</v>
      </c>
      <c r="I85" s="16">
        <v>5</v>
      </c>
      <c r="J85" s="16">
        <v>38</v>
      </c>
      <c r="K85" s="16">
        <v>31</v>
      </c>
      <c r="L85" s="16">
        <v>11</v>
      </c>
      <c r="M85" s="81">
        <v>1.4724999999999999</v>
      </c>
      <c r="N85" s="95">
        <v>11</v>
      </c>
      <c r="O85" s="64">
        <v>2530</v>
      </c>
      <c r="P85" s="65">
        <f>Table22457891011234567891011121314151617181920212223242526[[#This Row],[PEMBULATAN]]*O85</f>
        <v>27830</v>
      </c>
    </row>
    <row r="86" spans="1:16" ht="26.25" customHeight="1" x14ac:dyDescent="0.2">
      <c r="A86" s="14"/>
      <c r="B86" s="75"/>
      <c r="C86" s="73" t="s">
        <v>2734</v>
      </c>
      <c r="D86" s="78" t="s">
        <v>86</v>
      </c>
      <c r="E86" s="13">
        <v>44512</v>
      </c>
      <c r="F86" s="76" t="s">
        <v>87</v>
      </c>
      <c r="G86" s="13">
        <v>44513</v>
      </c>
      <c r="H86" s="77" t="s">
        <v>2471</v>
      </c>
      <c r="I86" s="16">
        <v>80</v>
      </c>
      <c r="J86" s="16">
        <v>62</v>
      </c>
      <c r="K86" s="16">
        <v>32</v>
      </c>
      <c r="L86" s="16">
        <v>10</v>
      </c>
      <c r="M86" s="81">
        <v>39.68</v>
      </c>
      <c r="N86" s="95">
        <v>39.68</v>
      </c>
      <c r="O86" s="64">
        <v>2530</v>
      </c>
      <c r="P86" s="65">
        <f>Table22457891011234567891011121314151617181920212223242526[[#This Row],[PEMBULATAN]]*O86</f>
        <v>100390.39999999999</v>
      </c>
    </row>
    <row r="87" spans="1:16" ht="26.25" customHeight="1" x14ac:dyDescent="0.2">
      <c r="A87" s="14"/>
      <c r="B87" s="75"/>
      <c r="C87" s="73" t="s">
        <v>2735</v>
      </c>
      <c r="D87" s="78" t="s">
        <v>86</v>
      </c>
      <c r="E87" s="13">
        <v>44512</v>
      </c>
      <c r="F87" s="76" t="s">
        <v>87</v>
      </c>
      <c r="G87" s="13">
        <v>44513</v>
      </c>
      <c r="H87" s="77" t="s">
        <v>2471</v>
      </c>
      <c r="I87" s="16">
        <v>82</v>
      </c>
      <c r="J87" s="16">
        <v>61</v>
      </c>
      <c r="K87" s="16">
        <v>23</v>
      </c>
      <c r="L87" s="16">
        <v>6</v>
      </c>
      <c r="M87" s="81">
        <v>28.761500000000002</v>
      </c>
      <c r="N87" s="95">
        <v>28.761500000000002</v>
      </c>
      <c r="O87" s="64">
        <v>2530</v>
      </c>
      <c r="P87" s="65">
        <f>Table22457891011234567891011121314151617181920212223242526[[#This Row],[PEMBULATAN]]*O87</f>
        <v>72766.595000000001</v>
      </c>
    </row>
    <row r="88" spans="1:16" ht="26.25" customHeight="1" x14ac:dyDescent="0.2">
      <c r="A88" s="14"/>
      <c r="B88" s="75"/>
      <c r="C88" s="73" t="s">
        <v>2736</v>
      </c>
      <c r="D88" s="78" t="s">
        <v>86</v>
      </c>
      <c r="E88" s="13">
        <v>44512</v>
      </c>
      <c r="F88" s="76" t="s">
        <v>87</v>
      </c>
      <c r="G88" s="13">
        <v>44513</v>
      </c>
      <c r="H88" s="77" t="s">
        <v>2471</v>
      </c>
      <c r="I88" s="16">
        <v>96</v>
      </c>
      <c r="J88" s="16">
        <v>71</v>
      </c>
      <c r="K88" s="16">
        <v>32</v>
      </c>
      <c r="L88" s="16">
        <v>26</v>
      </c>
      <c r="M88" s="81">
        <v>54.527999999999999</v>
      </c>
      <c r="N88" s="95">
        <v>54.527999999999999</v>
      </c>
      <c r="O88" s="64">
        <v>2530</v>
      </c>
      <c r="P88" s="65">
        <f>Table22457891011234567891011121314151617181920212223242526[[#This Row],[PEMBULATAN]]*O88</f>
        <v>137955.84</v>
      </c>
    </row>
    <row r="89" spans="1:16" ht="26.25" customHeight="1" x14ac:dyDescent="0.2">
      <c r="A89" s="14"/>
      <c r="B89" s="75"/>
      <c r="C89" s="73" t="s">
        <v>2737</v>
      </c>
      <c r="D89" s="78" t="s">
        <v>86</v>
      </c>
      <c r="E89" s="13">
        <v>44512</v>
      </c>
      <c r="F89" s="76" t="s">
        <v>87</v>
      </c>
      <c r="G89" s="13">
        <v>44513</v>
      </c>
      <c r="H89" s="77" t="s">
        <v>2471</v>
      </c>
      <c r="I89" s="16">
        <v>80</v>
      </c>
      <c r="J89" s="16">
        <v>61</v>
      </c>
      <c r="K89" s="16">
        <v>35</v>
      </c>
      <c r="L89" s="16">
        <v>9</v>
      </c>
      <c r="M89" s="81">
        <v>42.7</v>
      </c>
      <c r="N89" s="95">
        <v>42.7</v>
      </c>
      <c r="O89" s="64">
        <v>2530</v>
      </c>
      <c r="P89" s="65">
        <f>Table22457891011234567891011121314151617181920212223242526[[#This Row],[PEMBULATAN]]*O89</f>
        <v>108031</v>
      </c>
    </row>
    <row r="90" spans="1:16" ht="26.25" customHeight="1" x14ac:dyDescent="0.2">
      <c r="A90" s="14"/>
      <c r="B90" s="75"/>
      <c r="C90" s="73" t="s">
        <v>2738</v>
      </c>
      <c r="D90" s="78" t="s">
        <v>86</v>
      </c>
      <c r="E90" s="13">
        <v>44512</v>
      </c>
      <c r="F90" s="76" t="s">
        <v>87</v>
      </c>
      <c r="G90" s="13">
        <v>44513</v>
      </c>
      <c r="H90" s="77" t="s">
        <v>2471</v>
      </c>
      <c r="I90" s="16">
        <v>95</v>
      </c>
      <c r="J90" s="16">
        <v>61</v>
      </c>
      <c r="K90" s="16">
        <v>32</v>
      </c>
      <c r="L90" s="16">
        <v>11</v>
      </c>
      <c r="M90" s="81">
        <v>46.36</v>
      </c>
      <c r="N90" s="95">
        <v>47</v>
      </c>
      <c r="O90" s="64">
        <v>2530</v>
      </c>
      <c r="P90" s="65">
        <f>Table22457891011234567891011121314151617181920212223242526[[#This Row],[PEMBULATAN]]*O90</f>
        <v>118910</v>
      </c>
    </row>
    <row r="91" spans="1:16" ht="26.25" customHeight="1" x14ac:dyDescent="0.2">
      <c r="A91" s="14"/>
      <c r="B91" s="75"/>
      <c r="C91" s="73" t="s">
        <v>2739</v>
      </c>
      <c r="D91" s="78" t="s">
        <v>86</v>
      </c>
      <c r="E91" s="13">
        <v>44512</v>
      </c>
      <c r="F91" s="76" t="s">
        <v>87</v>
      </c>
      <c r="G91" s="13">
        <v>44513</v>
      </c>
      <c r="H91" s="77" t="s">
        <v>2471</v>
      </c>
      <c r="I91" s="16">
        <v>66</v>
      </c>
      <c r="J91" s="16">
        <v>66</v>
      </c>
      <c r="K91" s="16">
        <v>28</v>
      </c>
      <c r="L91" s="16">
        <v>10</v>
      </c>
      <c r="M91" s="81">
        <v>30.492000000000001</v>
      </c>
      <c r="N91" s="95">
        <v>31</v>
      </c>
      <c r="O91" s="64">
        <v>2530</v>
      </c>
      <c r="P91" s="65">
        <f>Table22457891011234567891011121314151617181920212223242526[[#This Row],[PEMBULATAN]]*O91</f>
        <v>78430</v>
      </c>
    </row>
    <row r="92" spans="1:16" ht="26.25" customHeight="1" x14ac:dyDescent="0.2">
      <c r="A92" s="14"/>
      <c r="B92" s="75"/>
      <c r="C92" s="73" t="s">
        <v>2740</v>
      </c>
      <c r="D92" s="78" t="s">
        <v>86</v>
      </c>
      <c r="E92" s="13">
        <v>44512</v>
      </c>
      <c r="F92" s="76" t="s">
        <v>87</v>
      </c>
      <c r="G92" s="13">
        <v>44513</v>
      </c>
      <c r="H92" s="77" t="s">
        <v>2471</v>
      </c>
      <c r="I92" s="16">
        <v>82</v>
      </c>
      <c r="J92" s="16">
        <v>60</v>
      </c>
      <c r="K92" s="16">
        <v>28</v>
      </c>
      <c r="L92" s="16">
        <v>13</v>
      </c>
      <c r="M92" s="81">
        <v>34.44</v>
      </c>
      <c r="N92" s="95">
        <v>35</v>
      </c>
      <c r="O92" s="64">
        <v>2530</v>
      </c>
      <c r="P92" s="65">
        <f>Table22457891011234567891011121314151617181920212223242526[[#This Row],[PEMBULATAN]]*O92</f>
        <v>88550</v>
      </c>
    </row>
    <row r="93" spans="1:16" ht="26.25" customHeight="1" x14ac:dyDescent="0.2">
      <c r="A93" s="14"/>
      <c r="B93" s="75"/>
      <c r="C93" s="73" t="s">
        <v>2741</v>
      </c>
      <c r="D93" s="78" t="s">
        <v>86</v>
      </c>
      <c r="E93" s="13">
        <v>44512</v>
      </c>
      <c r="F93" s="76" t="s">
        <v>87</v>
      </c>
      <c r="G93" s="13">
        <v>44513</v>
      </c>
      <c r="H93" s="77" t="s">
        <v>2471</v>
      </c>
      <c r="I93" s="16">
        <v>64</v>
      </c>
      <c r="J93" s="16">
        <v>46</v>
      </c>
      <c r="K93" s="16">
        <v>27</v>
      </c>
      <c r="L93" s="16">
        <v>4</v>
      </c>
      <c r="M93" s="81">
        <v>19.872</v>
      </c>
      <c r="N93" s="95">
        <v>19.872</v>
      </c>
      <c r="O93" s="64">
        <v>2530</v>
      </c>
      <c r="P93" s="65">
        <f>Table22457891011234567891011121314151617181920212223242526[[#This Row],[PEMBULATAN]]*O93</f>
        <v>50276.159999999996</v>
      </c>
    </row>
    <row r="94" spans="1:16" ht="26.25" customHeight="1" x14ac:dyDescent="0.2">
      <c r="A94" s="14"/>
      <c r="B94" s="75"/>
      <c r="C94" s="73" t="s">
        <v>2742</v>
      </c>
      <c r="D94" s="78" t="s">
        <v>86</v>
      </c>
      <c r="E94" s="13">
        <v>44512</v>
      </c>
      <c r="F94" s="76" t="s">
        <v>87</v>
      </c>
      <c r="G94" s="13">
        <v>44513</v>
      </c>
      <c r="H94" s="77" t="s">
        <v>2471</v>
      </c>
      <c r="I94" s="16">
        <v>91</v>
      </c>
      <c r="J94" s="16">
        <v>68</v>
      </c>
      <c r="K94" s="16">
        <v>35</v>
      </c>
      <c r="L94" s="16">
        <v>16</v>
      </c>
      <c r="M94" s="81">
        <v>54.145000000000003</v>
      </c>
      <c r="N94" s="95">
        <v>54.145000000000003</v>
      </c>
      <c r="O94" s="64">
        <v>2530</v>
      </c>
      <c r="P94" s="65">
        <f>Table22457891011234567891011121314151617181920212223242526[[#This Row],[PEMBULATAN]]*O94</f>
        <v>136986.85</v>
      </c>
    </row>
    <row r="95" spans="1:16" ht="26.25" customHeight="1" x14ac:dyDescent="0.2">
      <c r="A95" s="14"/>
      <c r="B95" s="75"/>
      <c r="C95" s="73" t="s">
        <v>2743</v>
      </c>
      <c r="D95" s="78" t="s">
        <v>86</v>
      </c>
      <c r="E95" s="13">
        <v>44512</v>
      </c>
      <c r="F95" s="76" t="s">
        <v>87</v>
      </c>
      <c r="G95" s="13">
        <v>44513</v>
      </c>
      <c r="H95" s="77" t="s">
        <v>2471</v>
      </c>
      <c r="I95" s="16">
        <v>94</v>
      </c>
      <c r="J95" s="16">
        <v>64</v>
      </c>
      <c r="K95" s="16">
        <v>32</v>
      </c>
      <c r="L95" s="16">
        <v>16</v>
      </c>
      <c r="M95" s="81">
        <v>48.128</v>
      </c>
      <c r="N95" s="95">
        <v>48.128</v>
      </c>
      <c r="O95" s="64">
        <v>2530</v>
      </c>
      <c r="P95" s="65">
        <f>Table22457891011234567891011121314151617181920212223242526[[#This Row],[PEMBULATAN]]*O95</f>
        <v>121763.84</v>
      </c>
    </row>
    <row r="96" spans="1:16" ht="26.25" customHeight="1" x14ac:dyDescent="0.2">
      <c r="A96" s="14"/>
      <c r="B96" s="75"/>
      <c r="C96" s="73" t="s">
        <v>2744</v>
      </c>
      <c r="D96" s="78" t="s">
        <v>86</v>
      </c>
      <c r="E96" s="13">
        <v>44512</v>
      </c>
      <c r="F96" s="76" t="s">
        <v>87</v>
      </c>
      <c r="G96" s="13">
        <v>44513</v>
      </c>
      <c r="H96" s="77" t="s">
        <v>2471</v>
      </c>
      <c r="I96" s="16">
        <v>92</v>
      </c>
      <c r="J96" s="16">
        <v>64</v>
      </c>
      <c r="K96" s="16">
        <v>35</v>
      </c>
      <c r="L96" s="16">
        <v>15</v>
      </c>
      <c r="M96" s="81">
        <v>51.52</v>
      </c>
      <c r="N96" s="95">
        <v>51.52</v>
      </c>
      <c r="O96" s="64">
        <v>2530</v>
      </c>
      <c r="P96" s="65">
        <f>Table22457891011234567891011121314151617181920212223242526[[#This Row],[PEMBULATAN]]*O96</f>
        <v>130345.60000000001</v>
      </c>
    </row>
    <row r="97" spans="1:16" ht="26.25" customHeight="1" x14ac:dyDescent="0.2">
      <c r="A97" s="14"/>
      <c r="B97" s="75"/>
      <c r="C97" s="73" t="s">
        <v>2745</v>
      </c>
      <c r="D97" s="78" t="s">
        <v>86</v>
      </c>
      <c r="E97" s="13">
        <v>44512</v>
      </c>
      <c r="F97" s="76" t="s">
        <v>87</v>
      </c>
      <c r="G97" s="13">
        <v>44513</v>
      </c>
      <c r="H97" s="77" t="s">
        <v>2471</v>
      </c>
      <c r="I97" s="16">
        <v>84</v>
      </c>
      <c r="J97" s="16">
        <v>51</v>
      </c>
      <c r="K97" s="16">
        <v>22</v>
      </c>
      <c r="L97" s="16">
        <v>4</v>
      </c>
      <c r="M97" s="81">
        <v>23.562000000000001</v>
      </c>
      <c r="N97" s="95">
        <v>23.562000000000001</v>
      </c>
      <c r="O97" s="64">
        <v>2530</v>
      </c>
      <c r="P97" s="65">
        <f>Table22457891011234567891011121314151617181920212223242526[[#This Row],[PEMBULATAN]]*O97</f>
        <v>59611.86</v>
      </c>
    </row>
    <row r="98" spans="1:16" ht="26.25" customHeight="1" x14ac:dyDescent="0.2">
      <c r="A98" s="14"/>
      <c r="B98" s="75"/>
      <c r="C98" s="73" t="s">
        <v>2746</v>
      </c>
      <c r="D98" s="78" t="s">
        <v>86</v>
      </c>
      <c r="E98" s="13">
        <v>44512</v>
      </c>
      <c r="F98" s="76" t="s">
        <v>87</v>
      </c>
      <c r="G98" s="13">
        <v>44513</v>
      </c>
      <c r="H98" s="77" t="s">
        <v>2471</v>
      </c>
      <c r="I98" s="16">
        <v>85</v>
      </c>
      <c r="J98" s="16">
        <v>50</v>
      </c>
      <c r="K98" s="16">
        <v>28</v>
      </c>
      <c r="L98" s="16">
        <v>13</v>
      </c>
      <c r="M98" s="81">
        <v>29.75</v>
      </c>
      <c r="N98" s="95">
        <v>29.75</v>
      </c>
      <c r="O98" s="64">
        <v>2530</v>
      </c>
      <c r="P98" s="65">
        <f>Table22457891011234567891011121314151617181920212223242526[[#This Row],[PEMBULATAN]]*O98</f>
        <v>75267.5</v>
      </c>
    </row>
    <row r="99" spans="1:16" ht="26.25" customHeight="1" x14ac:dyDescent="0.2">
      <c r="A99" s="14"/>
      <c r="B99" s="75"/>
      <c r="C99" s="73" t="s">
        <v>2747</v>
      </c>
      <c r="D99" s="78" t="s">
        <v>86</v>
      </c>
      <c r="E99" s="13">
        <v>44512</v>
      </c>
      <c r="F99" s="76" t="s">
        <v>87</v>
      </c>
      <c r="G99" s="13">
        <v>44513</v>
      </c>
      <c r="H99" s="77" t="s">
        <v>2471</v>
      </c>
      <c r="I99" s="16">
        <v>71</v>
      </c>
      <c r="J99" s="16">
        <v>52</v>
      </c>
      <c r="K99" s="16">
        <v>35</v>
      </c>
      <c r="L99" s="16">
        <v>13</v>
      </c>
      <c r="M99" s="81">
        <v>32.305</v>
      </c>
      <c r="N99" s="95">
        <v>33</v>
      </c>
      <c r="O99" s="64">
        <v>2530</v>
      </c>
      <c r="P99" s="65">
        <f>Table22457891011234567891011121314151617181920212223242526[[#This Row],[PEMBULATAN]]*O99</f>
        <v>83490</v>
      </c>
    </row>
    <row r="100" spans="1:16" ht="26.25" customHeight="1" x14ac:dyDescent="0.2">
      <c r="A100" s="14"/>
      <c r="B100" s="75"/>
      <c r="C100" s="73" t="s">
        <v>2748</v>
      </c>
      <c r="D100" s="78" t="s">
        <v>86</v>
      </c>
      <c r="E100" s="13">
        <v>44512</v>
      </c>
      <c r="F100" s="76" t="s">
        <v>87</v>
      </c>
      <c r="G100" s="13">
        <v>44513</v>
      </c>
      <c r="H100" s="77" t="s">
        <v>2471</v>
      </c>
      <c r="I100" s="16">
        <v>82</v>
      </c>
      <c r="J100" s="16">
        <v>58</v>
      </c>
      <c r="K100" s="16">
        <v>31</v>
      </c>
      <c r="L100" s="16">
        <v>12</v>
      </c>
      <c r="M100" s="81">
        <v>36.859000000000002</v>
      </c>
      <c r="N100" s="95">
        <v>36.859000000000002</v>
      </c>
      <c r="O100" s="64">
        <v>2530</v>
      </c>
      <c r="P100" s="65">
        <f>Table22457891011234567891011121314151617181920212223242526[[#This Row],[PEMBULATAN]]*O100</f>
        <v>93253.27</v>
      </c>
    </row>
    <row r="101" spans="1:16" ht="26.25" customHeight="1" x14ac:dyDescent="0.2">
      <c r="A101" s="14"/>
      <c r="B101" s="75"/>
      <c r="C101" s="73" t="s">
        <v>2749</v>
      </c>
      <c r="D101" s="78" t="s">
        <v>86</v>
      </c>
      <c r="E101" s="13">
        <v>44512</v>
      </c>
      <c r="F101" s="76" t="s">
        <v>87</v>
      </c>
      <c r="G101" s="13">
        <v>44513</v>
      </c>
      <c r="H101" s="77" t="s">
        <v>2471</v>
      </c>
      <c r="I101" s="16">
        <v>77</v>
      </c>
      <c r="J101" s="16">
        <v>56</v>
      </c>
      <c r="K101" s="16">
        <v>35</v>
      </c>
      <c r="L101" s="16">
        <v>10</v>
      </c>
      <c r="M101" s="81">
        <v>37.729999999999997</v>
      </c>
      <c r="N101" s="95">
        <v>37.729999999999997</v>
      </c>
      <c r="O101" s="64">
        <v>2530</v>
      </c>
      <c r="P101" s="65">
        <f>Table22457891011234567891011121314151617181920212223242526[[#This Row],[PEMBULATAN]]*O101</f>
        <v>95456.9</v>
      </c>
    </row>
    <row r="102" spans="1:16" ht="26.25" customHeight="1" x14ac:dyDescent="0.2">
      <c r="A102" s="14"/>
      <c r="B102" s="75"/>
      <c r="C102" s="73" t="s">
        <v>2750</v>
      </c>
      <c r="D102" s="78" t="s">
        <v>86</v>
      </c>
      <c r="E102" s="13">
        <v>44512</v>
      </c>
      <c r="F102" s="76" t="s">
        <v>87</v>
      </c>
      <c r="G102" s="13">
        <v>44513</v>
      </c>
      <c r="H102" s="77" t="s">
        <v>2471</v>
      </c>
      <c r="I102" s="16">
        <v>65</v>
      </c>
      <c r="J102" s="16">
        <v>61</v>
      </c>
      <c r="K102" s="16">
        <v>24</v>
      </c>
      <c r="L102" s="16">
        <v>8</v>
      </c>
      <c r="M102" s="81">
        <v>23.79</v>
      </c>
      <c r="N102" s="95">
        <v>23.79</v>
      </c>
      <c r="O102" s="64">
        <v>2530</v>
      </c>
      <c r="P102" s="65">
        <f>Table22457891011234567891011121314151617181920212223242526[[#This Row],[PEMBULATAN]]*O102</f>
        <v>60188.7</v>
      </c>
    </row>
    <row r="103" spans="1:16" ht="26.25" customHeight="1" x14ac:dyDescent="0.2">
      <c r="A103" s="14"/>
      <c r="B103" s="75"/>
      <c r="C103" s="73" t="s">
        <v>2751</v>
      </c>
      <c r="D103" s="78" t="s">
        <v>86</v>
      </c>
      <c r="E103" s="13">
        <v>44512</v>
      </c>
      <c r="F103" s="76" t="s">
        <v>87</v>
      </c>
      <c r="G103" s="13">
        <v>44513</v>
      </c>
      <c r="H103" s="77" t="s">
        <v>2471</v>
      </c>
      <c r="I103" s="16">
        <v>70</v>
      </c>
      <c r="J103" s="16">
        <v>65</v>
      </c>
      <c r="K103" s="16">
        <v>22</v>
      </c>
      <c r="L103" s="16">
        <v>6</v>
      </c>
      <c r="M103" s="81">
        <v>25.024999999999999</v>
      </c>
      <c r="N103" s="95">
        <v>25.024999999999999</v>
      </c>
      <c r="O103" s="64">
        <v>2530</v>
      </c>
      <c r="P103" s="65">
        <f>Table22457891011234567891011121314151617181920212223242526[[#This Row],[PEMBULATAN]]*O103</f>
        <v>63313.25</v>
      </c>
    </row>
    <row r="104" spans="1:16" ht="26.25" customHeight="1" x14ac:dyDescent="0.2">
      <c r="A104" s="14"/>
      <c r="B104" s="75"/>
      <c r="C104" s="73" t="s">
        <v>2752</v>
      </c>
      <c r="D104" s="78" t="s">
        <v>86</v>
      </c>
      <c r="E104" s="13">
        <v>44512</v>
      </c>
      <c r="F104" s="76" t="s">
        <v>87</v>
      </c>
      <c r="G104" s="13">
        <v>44513</v>
      </c>
      <c r="H104" s="77" t="s">
        <v>2471</v>
      </c>
      <c r="I104" s="16">
        <v>91</v>
      </c>
      <c r="J104" s="16">
        <v>56</v>
      </c>
      <c r="K104" s="16">
        <v>26</v>
      </c>
      <c r="L104" s="16">
        <v>12</v>
      </c>
      <c r="M104" s="81">
        <v>33.124000000000002</v>
      </c>
      <c r="N104" s="95">
        <v>33.124000000000002</v>
      </c>
      <c r="O104" s="64">
        <v>2530</v>
      </c>
      <c r="P104" s="65">
        <f>Table22457891011234567891011121314151617181920212223242526[[#This Row],[PEMBULATAN]]*O104</f>
        <v>83803.72</v>
      </c>
    </row>
    <row r="105" spans="1:16" ht="26.25" customHeight="1" x14ac:dyDescent="0.2">
      <c r="A105" s="14"/>
      <c r="B105" s="75"/>
      <c r="C105" s="73" t="s">
        <v>2753</v>
      </c>
      <c r="D105" s="78" t="s">
        <v>86</v>
      </c>
      <c r="E105" s="13">
        <v>44512</v>
      </c>
      <c r="F105" s="76" t="s">
        <v>87</v>
      </c>
      <c r="G105" s="13">
        <v>44513</v>
      </c>
      <c r="H105" s="77" t="s">
        <v>2471</v>
      </c>
      <c r="I105" s="16">
        <v>65</v>
      </c>
      <c r="J105" s="16">
        <v>55</v>
      </c>
      <c r="K105" s="16">
        <v>18</v>
      </c>
      <c r="L105" s="16">
        <v>5</v>
      </c>
      <c r="M105" s="81">
        <v>16.087499999999999</v>
      </c>
      <c r="N105" s="95">
        <v>16.087499999999999</v>
      </c>
      <c r="O105" s="64">
        <v>2530</v>
      </c>
      <c r="P105" s="65">
        <f>Table22457891011234567891011121314151617181920212223242526[[#This Row],[PEMBULATAN]]*O105</f>
        <v>40701.375</v>
      </c>
    </row>
    <row r="106" spans="1:16" ht="26.25" customHeight="1" x14ac:dyDescent="0.2">
      <c r="A106" s="14"/>
      <c r="B106" s="75"/>
      <c r="C106" s="73" t="s">
        <v>2754</v>
      </c>
      <c r="D106" s="78" t="s">
        <v>86</v>
      </c>
      <c r="E106" s="13">
        <v>44512</v>
      </c>
      <c r="F106" s="76" t="s">
        <v>87</v>
      </c>
      <c r="G106" s="13">
        <v>44513</v>
      </c>
      <c r="H106" s="77" t="s">
        <v>2471</v>
      </c>
      <c r="I106" s="16">
        <v>86</v>
      </c>
      <c r="J106" s="16">
        <v>46</v>
      </c>
      <c r="K106" s="16">
        <v>31</v>
      </c>
      <c r="L106" s="16">
        <v>8</v>
      </c>
      <c r="M106" s="81">
        <v>30.658999999999999</v>
      </c>
      <c r="N106" s="95">
        <v>30.658999999999999</v>
      </c>
      <c r="O106" s="64">
        <v>2530</v>
      </c>
      <c r="P106" s="65">
        <f>Table22457891011234567891011121314151617181920212223242526[[#This Row],[PEMBULATAN]]*O106</f>
        <v>77567.27</v>
      </c>
    </row>
    <row r="107" spans="1:16" ht="26.25" customHeight="1" x14ac:dyDescent="0.2">
      <c r="A107" s="14"/>
      <c r="B107" s="75"/>
      <c r="C107" s="73" t="s">
        <v>2755</v>
      </c>
      <c r="D107" s="78" t="s">
        <v>86</v>
      </c>
      <c r="E107" s="13">
        <v>44512</v>
      </c>
      <c r="F107" s="76" t="s">
        <v>87</v>
      </c>
      <c r="G107" s="13">
        <v>44513</v>
      </c>
      <c r="H107" s="77" t="s">
        <v>2471</v>
      </c>
      <c r="I107" s="16">
        <v>78</v>
      </c>
      <c r="J107" s="16">
        <v>64</v>
      </c>
      <c r="K107" s="16">
        <v>28</v>
      </c>
      <c r="L107" s="16">
        <v>11</v>
      </c>
      <c r="M107" s="81">
        <v>34.944000000000003</v>
      </c>
      <c r="N107" s="95">
        <v>34.944000000000003</v>
      </c>
      <c r="O107" s="64">
        <v>2530</v>
      </c>
      <c r="P107" s="65">
        <f>Table22457891011234567891011121314151617181920212223242526[[#This Row],[PEMBULATAN]]*O107</f>
        <v>88408.320000000007</v>
      </c>
    </row>
    <row r="108" spans="1:16" ht="26.25" customHeight="1" x14ac:dyDescent="0.2">
      <c r="A108" s="14"/>
      <c r="B108" s="75"/>
      <c r="C108" s="73" t="s">
        <v>2756</v>
      </c>
      <c r="D108" s="78" t="s">
        <v>86</v>
      </c>
      <c r="E108" s="13">
        <v>44512</v>
      </c>
      <c r="F108" s="76" t="s">
        <v>87</v>
      </c>
      <c r="G108" s="13">
        <v>44513</v>
      </c>
      <c r="H108" s="77" t="s">
        <v>2471</v>
      </c>
      <c r="I108" s="16">
        <v>76</v>
      </c>
      <c r="J108" s="16">
        <v>60</v>
      </c>
      <c r="K108" s="16">
        <v>31</v>
      </c>
      <c r="L108" s="16">
        <v>8</v>
      </c>
      <c r="M108" s="81">
        <v>35.340000000000003</v>
      </c>
      <c r="N108" s="95">
        <v>36</v>
      </c>
      <c r="O108" s="64">
        <v>2530</v>
      </c>
      <c r="P108" s="65">
        <f>Table22457891011234567891011121314151617181920212223242526[[#This Row],[PEMBULATAN]]*O108</f>
        <v>91080</v>
      </c>
    </row>
    <row r="109" spans="1:16" ht="26.25" customHeight="1" x14ac:dyDescent="0.2">
      <c r="A109" s="14"/>
      <c r="B109" s="75"/>
      <c r="C109" s="73" t="s">
        <v>2757</v>
      </c>
      <c r="D109" s="78" t="s">
        <v>86</v>
      </c>
      <c r="E109" s="13">
        <v>44512</v>
      </c>
      <c r="F109" s="76" t="s">
        <v>87</v>
      </c>
      <c r="G109" s="13">
        <v>44513</v>
      </c>
      <c r="H109" s="77" t="s">
        <v>2471</v>
      </c>
      <c r="I109" s="16">
        <v>101</v>
      </c>
      <c r="J109" s="16">
        <v>54</v>
      </c>
      <c r="K109" s="16">
        <v>30</v>
      </c>
      <c r="L109" s="16">
        <v>23</v>
      </c>
      <c r="M109" s="81">
        <v>40.905000000000001</v>
      </c>
      <c r="N109" s="95">
        <v>40.905000000000001</v>
      </c>
      <c r="O109" s="64">
        <v>2530</v>
      </c>
      <c r="P109" s="65">
        <f>Table22457891011234567891011121314151617181920212223242526[[#This Row],[PEMBULATAN]]*O109</f>
        <v>103489.65000000001</v>
      </c>
    </row>
    <row r="110" spans="1:16" ht="26.25" customHeight="1" x14ac:dyDescent="0.2">
      <c r="A110" s="14"/>
      <c r="B110" s="75"/>
      <c r="C110" s="73" t="s">
        <v>2758</v>
      </c>
      <c r="D110" s="78" t="s">
        <v>86</v>
      </c>
      <c r="E110" s="13">
        <v>44512</v>
      </c>
      <c r="F110" s="76" t="s">
        <v>87</v>
      </c>
      <c r="G110" s="13">
        <v>44513</v>
      </c>
      <c r="H110" s="77" t="s">
        <v>2471</v>
      </c>
      <c r="I110" s="16">
        <v>81</v>
      </c>
      <c r="J110" s="16">
        <v>48</v>
      </c>
      <c r="K110" s="16">
        <v>36</v>
      </c>
      <c r="L110" s="16">
        <v>10</v>
      </c>
      <c r="M110" s="81">
        <v>34.991999999999997</v>
      </c>
      <c r="N110" s="95">
        <v>34.991999999999997</v>
      </c>
      <c r="O110" s="64">
        <v>2530</v>
      </c>
      <c r="P110" s="65">
        <f>Table22457891011234567891011121314151617181920212223242526[[#This Row],[PEMBULATAN]]*O110</f>
        <v>88529.76</v>
      </c>
    </row>
    <row r="111" spans="1:16" ht="26.25" customHeight="1" x14ac:dyDescent="0.2">
      <c r="A111" s="14"/>
      <c r="B111" s="75"/>
      <c r="C111" s="73" t="s">
        <v>2759</v>
      </c>
      <c r="D111" s="78" t="s">
        <v>86</v>
      </c>
      <c r="E111" s="13">
        <v>44512</v>
      </c>
      <c r="F111" s="76" t="s">
        <v>87</v>
      </c>
      <c r="G111" s="13">
        <v>44513</v>
      </c>
      <c r="H111" s="77" t="s">
        <v>2471</v>
      </c>
      <c r="I111" s="16">
        <v>78</v>
      </c>
      <c r="J111" s="16">
        <v>66</v>
      </c>
      <c r="K111" s="16">
        <v>22</v>
      </c>
      <c r="L111" s="16">
        <v>6</v>
      </c>
      <c r="M111" s="81">
        <v>28.314</v>
      </c>
      <c r="N111" s="95">
        <v>29</v>
      </c>
      <c r="O111" s="64">
        <v>2530</v>
      </c>
      <c r="P111" s="65">
        <f>Table22457891011234567891011121314151617181920212223242526[[#This Row],[PEMBULATAN]]*O111</f>
        <v>73370</v>
      </c>
    </row>
    <row r="112" spans="1:16" ht="26.25" customHeight="1" x14ac:dyDescent="0.2">
      <c r="A112" s="14"/>
      <c r="B112" s="75"/>
      <c r="C112" s="73" t="s">
        <v>2760</v>
      </c>
      <c r="D112" s="78" t="s">
        <v>86</v>
      </c>
      <c r="E112" s="13">
        <v>44512</v>
      </c>
      <c r="F112" s="76" t="s">
        <v>87</v>
      </c>
      <c r="G112" s="13">
        <v>44513</v>
      </c>
      <c r="H112" s="77" t="s">
        <v>2471</v>
      </c>
      <c r="I112" s="16">
        <v>87</v>
      </c>
      <c r="J112" s="16">
        <v>60</v>
      </c>
      <c r="K112" s="16">
        <v>26</v>
      </c>
      <c r="L112" s="16">
        <v>12</v>
      </c>
      <c r="M112" s="81">
        <v>33.93</v>
      </c>
      <c r="N112" s="95">
        <v>33.93</v>
      </c>
      <c r="O112" s="64">
        <v>2530</v>
      </c>
      <c r="P112" s="65">
        <f>Table22457891011234567891011121314151617181920212223242526[[#This Row],[PEMBULATAN]]*O112</f>
        <v>85842.9</v>
      </c>
    </row>
    <row r="113" spans="1:16" ht="26.25" customHeight="1" x14ac:dyDescent="0.2">
      <c r="A113" s="14"/>
      <c r="B113" s="75"/>
      <c r="C113" s="73" t="s">
        <v>2761</v>
      </c>
      <c r="D113" s="78" t="s">
        <v>86</v>
      </c>
      <c r="E113" s="13">
        <v>44512</v>
      </c>
      <c r="F113" s="76" t="s">
        <v>87</v>
      </c>
      <c r="G113" s="13">
        <v>44513</v>
      </c>
      <c r="H113" s="77" t="s">
        <v>2471</v>
      </c>
      <c r="I113" s="16">
        <v>79</v>
      </c>
      <c r="J113" s="16">
        <v>61</v>
      </c>
      <c r="K113" s="16">
        <v>25</v>
      </c>
      <c r="L113" s="16">
        <v>12</v>
      </c>
      <c r="M113" s="81">
        <v>30.118749999999999</v>
      </c>
      <c r="N113" s="95">
        <v>30.118749999999999</v>
      </c>
      <c r="O113" s="64">
        <v>2530</v>
      </c>
      <c r="P113" s="65">
        <f>Table22457891011234567891011121314151617181920212223242526[[#This Row],[PEMBULATAN]]*O113</f>
        <v>76200.4375</v>
      </c>
    </row>
    <row r="114" spans="1:16" ht="26.25" customHeight="1" x14ac:dyDescent="0.2">
      <c r="A114" s="14"/>
      <c r="B114" s="75"/>
      <c r="C114" s="73" t="s">
        <v>2762</v>
      </c>
      <c r="D114" s="78" t="s">
        <v>86</v>
      </c>
      <c r="E114" s="13">
        <v>44512</v>
      </c>
      <c r="F114" s="76" t="s">
        <v>87</v>
      </c>
      <c r="G114" s="13">
        <v>44513</v>
      </c>
      <c r="H114" s="77" t="s">
        <v>2471</v>
      </c>
      <c r="I114" s="16">
        <v>83</v>
      </c>
      <c r="J114" s="16">
        <v>61</v>
      </c>
      <c r="K114" s="16">
        <v>27</v>
      </c>
      <c r="L114" s="16">
        <v>7</v>
      </c>
      <c r="M114" s="81">
        <v>34.175249999999998</v>
      </c>
      <c r="N114" s="95">
        <v>34.175249999999998</v>
      </c>
      <c r="O114" s="64">
        <v>2530</v>
      </c>
      <c r="P114" s="65">
        <f>Table22457891011234567891011121314151617181920212223242526[[#This Row],[PEMBULATAN]]*O114</f>
        <v>86463.382499999992</v>
      </c>
    </row>
    <row r="115" spans="1:16" ht="26.25" customHeight="1" x14ac:dyDescent="0.2">
      <c r="A115" s="14"/>
      <c r="B115" s="75"/>
      <c r="C115" s="9" t="s">
        <v>2763</v>
      </c>
      <c r="D115" s="76" t="s">
        <v>86</v>
      </c>
      <c r="E115" s="13">
        <v>44512</v>
      </c>
      <c r="F115" s="76" t="s">
        <v>87</v>
      </c>
      <c r="G115" s="13">
        <v>44513</v>
      </c>
      <c r="H115" s="10" t="s">
        <v>2471</v>
      </c>
      <c r="I115" s="1">
        <v>95</v>
      </c>
      <c r="J115" s="1">
        <v>60</v>
      </c>
      <c r="K115" s="1">
        <v>26</v>
      </c>
      <c r="L115" s="1">
        <v>10</v>
      </c>
      <c r="M115" s="80">
        <v>37.049999999999997</v>
      </c>
      <c r="N115" s="95">
        <v>37.049999999999997</v>
      </c>
      <c r="O115" s="64">
        <v>2530</v>
      </c>
      <c r="P115" s="65">
        <f>Table22457891011234567891011121314151617181920212223242526[[#This Row],[PEMBULATAN]]*O115</f>
        <v>93736.5</v>
      </c>
    </row>
    <row r="116" spans="1:16" ht="26.25" customHeight="1" x14ac:dyDescent="0.2">
      <c r="A116" s="14"/>
      <c r="B116" s="14"/>
      <c r="C116" s="9" t="s">
        <v>2764</v>
      </c>
      <c r="D116" s="76" t="s">
        <v>86</v>
      </c>
      <c r="E116" s="13">
        <v>44512</v>
      </c>
      <c r="F116" s="76" t="s">
        <v>87</v>
      </c>
      <c r="G116" s="13">
        <v>44513</v>
      </c>
      <c r="H116" s="10" t="s">
        <v>2471</v>
      </c>
      <c r="I116" s="1">
        <v>95</v>
      </c>
      <c r="J116" s="1">
        <v>66</v>
      </c>
      <c r="K116" s="1">
        <v>32</v>
      </c>
      <c r="L116" s="1">
        <v>18</v>
      </c>
      <c r="M116" s="80">
        <v>50.16</v>
      </c>
      <c r="N116" s="95">
        <v>50.16</v>
      </c>
      <c r="O116" s="64">
        <v>2530</v>
      </c>
      <c r="P116" s="65">
        <f>Table22457891011234567891011121314151617181920212223242526[[#This Row],[PEMBULATAN]]*O116</f>
        <v>126904.79999999999</v>
      </c>
    </row>
    <row r="117" spans="1:16" ht="26.25" customHeight="1" x14ac:dyDescent="0.2">
      <c r="A117" s="14"/>
      <c r="B117" s="14"/>
      <c r="C117" s="73" t="s">
        <v>2765</v>
      </c>
      <c r="D117" s="78" t="s">
        <v>86</v>
      </c>
      <c r="E117" s="13">
        <v>44512</v>
      </c>
      <c r="F117" s="76" t="s">
        <v>87</v>
      </c>
      <c r="G117" s="13">
        <v>44513</v>
      </c>
      <c r="H117" s="77" t="s">
        <v>2471</v>
      </c>
      <c r="I117" s="16">
        <v>94</v>
      </c>
      <c r="J117" s="16">
        <v>60</v>
      </c>
      <c r="K117" s="16">
        <v>31</v>
      </c>
      <c r="L117" s="16">
        <v>9</v>
      </c>
      <c r="M117" s="81">
        <v>43.71</v>
      </c>
      <c r="N117" s="95">
        <v>43.71</v>
      </c>
      <c r="O117" s="64">
        <v>2530</v>
      </c>
      <c r="P117" s="65">
        <f>Table22457891011234567891011121314151617181920212223242526[[#This Row],[PEMBULATAN]]*O117</f>
        <v>110586.3</v>
      </c>
    </row>
    <row r="118" spans="1:16" ht="26.25" customHeight="1" x14ac:dyDescent="0.2">
      <c r="A118" s="14"/>
      <c r="B118" s="14"/>
      <c r="C118" s="73" t="s">
        <v>2766</v>
      </c>
      <c r="D118" s="78" t="s">
        <v>86</v>
      </c>
      <c r="E118" s="13">
        <v>44512</v>
      </c>
      <c r="F118" s="76" t="s">
        <v>87</v>
      </c>
      <c r="G118" s="13">
        <v>44513</v>
      </c>
      <c r="H118" s="77" t="s">
        <v>2471</v>
      </c>
      <c r="I118" s="16">
        <v>86</v>
      </c>
      <c r="J118" s="16">
        <v>40</v>
      </c>
      <c r="K118" s="16">
        <v>21</v>
      </c>
      <c r="L118" s="16">
        <v>13</v>
      </c>
      <c r="M118" s="81">
        <v>18.059999999999999</v>
      </c>
      <c r="N118" s="95">
        <v>18.059999999999999</v>
      </c>
      <c r="O118" s="64">
        <v>2530</v>
      </c>
      <c r="P118" s="65">
        <f>Table22457891011234567891011121314151617181920212223242526[[#This Row],[PEMBULATAN]]*O118</f>
        <v>45691.799999999996</v>
      </c>
    </row>
    <row r="119" spans="1:16" ht="26.25" customHeight="1" x14ac:dyDescent="0.2">
      <c r="A119" s="14"/>
      <c r="B119" s="14"/>
      <c r="C119" s="73" t="s">
        <v>2767</v>
      </c>
      <c r="D119" s="78" t="s">
        <v>86</v>
      </c>
      <c r="E119" s="13">
        <v>44512</v>
      </c>
      <c r="F119" s="76" t="s">
        <v>87</v>
      </c>
      <c r="G119" s="13">
        <v>44513</v>
      </c>
      <c r="H119" s="77" t="s">
        <v>2471</v>
      </c>
      <c r="I119" s="16">
        <v>90</v>
      </c>
      <c r="J119" s="16">
        <v>58</v>
      </c>
      <c r="K119" s="16">
        <v>36</v>
      </c>
      <c r="L119" s="16">
        <v>8</v>
      </c>
      <c r="M119" s="81">
        <v>46.98</v>
      </c>
      <c r="N119" s="95">
        <v>46.98</v>
      </c>
      <c r="O119" s="64">
        <v>2530</v>
      </c>
      <c r="P119" s="65">
        <f>Table22457891011234567891011121314151617181920212223242526[[#This Row],[PEMBULATAN]]*O119</f>
        <v>118859.4</v>
      </c>
    </row>
    <row r="120" spans="1:16" ht="26.25" customHeight="1" x14ac:dyDescent="0.2">
      <c r="A120" s="14"/>
      <c r="B120" s="14"/>
      <c r="C120" s="73" t="s">
        <v>2768</v>
      </c>
      <c r="D120" s="78" t="s">
        <v>86</v>
      </c>
      <c r="E120" s="13">
        <v>44512</v>
      </c>
      <c r="F120" s="76" t="s">
        <v>87</v>
      </c>
      <c r="G120" s="13">
        <v>44513</v>
      </c>
      <c r="H120" s="77" t="s">
        <v>2471</v>
      </c>
      <c r="I120" s="16">
        <v>84</v>
      </c>
      <c r="J120" s="16">
        <v>56</v>
      </c>
      <c r="K120" s="16">
        <v>28</v>
      </c>
      <c r="L120" s="16">
        <v>9</v>
      </c>
      <c r="M120" s="81">
        <v>32.927999999999997</v>
      </c>
      <c r="N120" s="95">
        <v>32.927999999999997</v>
      </c>
      <c r="O120" s="64">
        <v>2530</v>
      </c>
      <c r="P120" s="65">
        <f>Table22457891011234567891011121314151617181920212223242526[[#This Row],[PEMBULATAN]]*O120</f>
        <v>83307.839999999997</v>
      </c>
    </row>
    <row r="121" spans="1:16" ht="26.25" customHeight="1" x14ac:dyDescent="0.2">
      <c r="A121" s="14"/>
      <c r="B121" s="14"/>
      <c r="C121" s="73" t="s">
        <v>2769</v>
      </c>
      <c r="D121" s="78" t="s">
        <v>86</v>
      </c>
      <c r="E121" s="13">
        <v>44512</v>
      </c>
      <c r="F121" s="76" t="s">
        <v>87</v>
      </c>
      <c r="G121" s="13">
        <v>44513</v>
      </c>
      <c r="H121" s="77" t="s">
        <v>2471</v>
      </c>
      <c r="I121" s="16">
        <v>98</v>
      </c>
      <c r="J121" s="16">
        <v>73</v>
      </c>
      <c r="K121" s="16">
        <v>36</v>
      </c>
      <c r="L121" s="16">
        <v>13</v>
      </c>
      <c r="M121" s="81">
        <v>64.385999999999996</v>
      </c>
      <c r="N121" s="95">
        <v>64.385999999999996</v>
      </c>
      <c r="O121" s="64">
        <v>2530</v>
      </c>
      <c r="P121" s="65">
        <f>Table22457891011234567891011121314151617181920212223242526[[#This Row],[PEMBULATAN]]*O121</f>
        <v>162896.57999999999</v>
      </c>
    </row>
    <row r="122" spans="1:16" ht="26.25" customHeight="1" x14ac:dyDescent="0.2">
      <c r="A122" s="14"/>
      <c r="B122" s="14"/>
      <c r="C122" s="73" t="s">
        <v>2770</v>
      </c>
      <c r="D122" s="78" t="s">
        <v>86</v>
      </c>
      <c r="E122" s="13">
        <v>44512</v>
      </c>
      <c r="F122" s="76" t="s">
        <v>87</v>
      </c>
      <c r="G122" s="13">
        <v>44513</v>
      </c>
      <c r="H122" s="77" t="s">
        <v>2471</v>
      </c>
      <c r="I122" s="16">
        <v>70</v>
      </c>
      <c r="J122" s="16">
        <v>40</v>
      </c>
      <c r="K122" s="16">
        <v>22</v>
      </c>
      <c r="L122" s="16">
        <v>8</v>
      </c>
      <c r="M122" s="81">
        <v>15.4</v>
      </c>
      <c r="N122" s="95">
        <v>16</v>
      </c>
      <c r="O122" s="64">
        <v>2530</v>
      </c>
      <c r="P122" s="65">
        <f>Table22457891011234567891011121314151617181920212223242526[[#This Row],[PEMBULATAN]]*O122</f>
        <v>40480</v>
      </c>
    </row>
    <row r="123" spans="1:16" ht="26.25" customHeight="1" x14ac:dyDescent="0.2">
      <c r="A123" s="14"/>
      <c r="B123" s="14"/>
      <c r="C123" s="73" t="s">
        <v>2771</v>
      </c>
      <c r="D123" s="78" t="s">
        <v>86</v>
      </c>
      <c r="E123" s="13">
        <v>44512</v>
      </c>
      <c r="F123" s="76" t="s">
        <v>87</v>
      </c>
      <c r="G123" s="13">
        <v>44513</v>
      </c>
      <c r="H123" s="77" t="s">
        <v>2471</v>
      </c>
      <c r="I123" s="16">
        <v>84</v>
      </c>
      <c r="J123" s="16">
        <v>62</v>
      </c>
      <c r="K123" s="16">
        <v>31</v>
      </c>
      <c r="L123" s="16">
        <v>13</v>
      </c>
      <c r="M123" s="81">
        <v>40.362000000000002</v>
      </c>
      <c r="N123" s="95">
        <v>41</v>
      </c>
      <c r="O123" s="64">
        <v>2530</v>
      </c>
      <c r="P123" s="65">
        <f>Table22457891011234567891011121314151617181920212223242526[[#This Row],[PEMBULATAN]]*O123</f>
        <v>103730</v>
      </c>
    </row>
    <row r="124" spans="1:16" ht="26.25" customHeight="1" x14ac:dyDescent="0.2">
      <c r="A124" s="14"/>
      <c r="B124" s="14"/>
      <c r="C124" s="73" t="s">
        <v>2772</v>
      </c>
      <c r="D124" s="78" t="s">
        <v>86</v>
      </c>
      <c r="E124" s="13">
        <v>44512</v>
      </c>
      <c r="F124" s="76" t="s">
        <v>87</v>
      </c>
      <c r="G124" s="13">
        <v>44513</v>
      </c>
      <c r="H124" s="77" t="s">
        <v>2471</v>
      </c>
      <c r="I124" s="16">
        <v>76</v>
      </c>
      <c r="J124" s="16">
        <v>60</v>
      </c>
      <c r="K124" s="16">
        <v>29</v>
      </c>
      <c r="L124" s="16">
        <v>10</v>
      </c>
      <c r="M124" s="81">
        <v>33.06</v>
      </c>
      <c r="N124" s="95">
        <v>33.06</v>
      </c>
      <c r="O124" s="64">
        <v>2530</v>
      </c>
      <c r="P124" s="65">
        <f>Table22457891011234567891011121314151617181920212223242526[[#This Row],[PEMBULATAN]]*O124</f>
        <v>83641.8</v>
      </c>
    </row>
    <row r="125" spans="1:16" ht="26.25" customHeight="1" x14ac:dyDescent="0.2">
      <c r="A125" s="14"/>
      <c r="B125" s="14"/>
      <c r="C125" s="73" t="s">
        <v>2773</v>
      </c>
      <c r="D125" s="78" t="s">
        <v>86</v>
      </c>
      <c r="E125" s="13">
        <v>44512</v>
      </c>
      <c r="F125" s="76" t="s">
        <v>87</v>
      </c>
      <c r="G125" s="13">
        <v>44513</v>
      </c>
      <c r="H125" s="77" t="s">
        <v>2471</v>
      </c>
      <c r="I125" s="16">
        <v>55</v>
      </c>
      <c r="J125" s="16">
        <v>40</v>
      </c>
      <c r="K125" s="16">
        <v>22</v>
      </c>
      <c r="L125" s="16">
        <v>3</v>
      </c>
      <c r="M125" s="81">
        <v>12.1</v>
      </c>
      <c r="N125" s="95">
        <v>12.1</v>
      </c>
      <c r="O125" s="64">
        <v>2530</v>
      </c>
      <c r="P125" s="65">
        <f>Table22457891011234567891011121314151617181920212223242526[[#This Row],[PEMBULATAN]]*O125</f>
        <v>30613</v>
      </c>
    </row>
    <row r="126" spans="1:16" ht="26.25" customHeight="1" x14ac:dyDescent="0.2">
      <c r="A126" s="14"/>
      <c r="B126" s="14"/>
      <c r="C126" s="73" t="s">
        <v>2774</v>
      </c>
      <c r="D126" s="78" t="s">
        <v>86</v>
      </c>
      <c r="E126" s="13">
        <v>44512</v>
      </c>
      <c r="F126" s="76" t="s">
        <v>87</v>
      </c>
      <c r="G126" s="13">
        <v>44513</v>
      </c>
      <c r="H126" s="77" t="s">
        <v>2471</v>
      </c>
      <c r="I126" s="16">
        <v>77</v>
      </c>
      <c r="J126" s="16">
        <v>57</v>
      </c>
      <c r="K126" s="16">
        <v>23</v>
      </c>
      <c r="L126" s="16">
        <v>12</v>
      </c>
      <c r="M126" s="81">
        <v>25.236750000000001</v>
      </c>
      <c r="N126" s="95">
        <v>25.236750000000001</v>
      </c>
      <c r="O126" s="64">
        <v>2530</v>
      </c>
      <c r="P126" s="65">
        <f>Table22457891011234567891011121314151617181920212223242526[[#This Row],[PEMBULATAN]]*O126</f>
        <v>63848.977500000001</v>
      </c>
    </row>
    <row r="127" spans="1:16" ht="26.25" customHeight="1" x14ac:dyDescent="0.2">
      <c r="A127" s="14"/>
      <c r="B127" s="14"/>
      <c r="C127" s="73" t="s">
        <v>2775</v>
      </c>
      <c r="D127" s="78" t="s">
        <v>86</v>
      </c>
      <c r="E127" s="13">
        <v>44512</v>
      </c>
      <c r="F127" s="76" t="s">
        <v>87</v>
      </c>
      <c r="G127" s="13">
        <v>44513</v>
      </c>
      <c r="H127" s="77" t="s">
        <v>2471</v>
      </c>
      <c r="I127" s="16">
        <v>82</v>
      </c>
      <c r="J127" s="16">
        <v>62</v>
      </c>
      <c r="K127" s="16">
        <v>26</v>
      </c>
      <c r="L127" s="16">
        <v>7</v>
      </c>
      <c r="M127" s="81">
        <v>33.045999999999999</v>
      </c>
      <c r="N127" s="95">
        <v>33.045999999999999</v>
      </c>
      <c r="O127" s="64">
        <v>2530</v>
      </c>
      <c r="P127" s="65">
        <f>Table22457891011234567891011121314151617181920212223242526[[#This Row],[PEMBULATAN]]*O127</f>
        <v>83606.38</v>
      </c>
    </row>
    <row r="128" spans="1:16" ht="26.25" customHeight="1" x14ac:dyDescent="0.2">
      <c r="A128" s="14"/>
      <c r="B128" s="14"/>
      <c r="C128" s="73" t="s">
        <v>2776</v>
      </c>
      <c r="D128" s="78" t="s">
        <v>86</v>
      </c>
      <c r="E128" s="13">
        <v>44512</v>
      </c>
      <c r="F128" s="76" t="s">
        <v>87</v>
      </c>
      <c r="G128" s="13">
        <v>44513</v>
      </c>
      <c r="H128" s="77" t="s">
        <v>2471</v>
      </c>
      <c r="I128" s="16">
        <v>58</v>
      </c>
      <c r="J128" s="16">
        <v>36</v>
      </c>
      <c r="K128" s="16">
        <v>18</v>
      </c>
      <c r="L128" s="16">
        <v>1</v>
      </c>
      <c r="M128" s="81">
        <v>9.3960000000000008</v>
      </c>
      <c r="N128" s="95">
        <v>10</v>
      </c>
      <c r="O128" s="64">
        <v>2530</v>
      </c>
      <c r="P128" s="65">
        <f>Table22457891011234567891011121314151617181920212223242526[[#This Row],[PEMBULATAN]]*O128</f>
        <v>25300</v>
      </c>
    </row>
    <row r="129" spans="1:16" ht="26.25" customHeight="1" x14ac:dyDescent="0.2">
      <c r="A129" s="14"/>
      <c r="B129" s="14"/>
      <c r="C129" s="73" t="s">
        <v>2777</v>
      </c>
      <c r="D129" s="78" t="s">
        <v>86</v>
      </c>
      <c r="E129" s="13">
        <v>44512</v>
      </c>
      <c r="F129" s="76" t="s">
        <v>87</v>
      </c>
      <c r="G129" s="13">
        <v>44513</v>
      </c>
      <c r="H129" s="77" t="s">
        <v>2471</v>
      </c>
      <c r="I129" s="16">
        <v>98</v>
      </c>
      <c r="J129" s="16">
        <v>40</v>
      </c>
      <c r="K129" s="16">
        <v>64</v>
      </c>
      <c r="L129" s="16">
        <v>19</v>
      </c>
      <c r="M129" s="81">
        <v>62.72</v>
      </c>
      <c r="N129" s="95">
        <v>62.72</v>
      </c>
      <c r="O129" s="64">
        <v>2530</v>
      </c>
      <c r="P129" s="65">
        <f>Table22457891011234567891011121314151617181920212223242526[[#This Row],[PEMBULATAN]]*O129</f>
        <v>158681.60000000001</v>
      </c>
    </row>
    <row r="130" spans="1:16" ht="26.25" customHeight="1" x14ac:dyDescent="0.2">
      <c r="A130" s="14"/>
      <c r="B130" s="14"/>
      <c r="C130" s="73" t="s">
        <v>2778</v>
      </c>
      <c r="D130" s="78" t="s">
        <v>86</v>
      </c>
      <c r="E130" s="13">
        <v>44512</v>
      </c>
      <c r="F130" s="76" t="s">
        <v>87</v>
      </c>
      <c r="G130" s="13">
        <v>44513</v>
      </c>
      <c r="H130" s="77" t="s">
        <v>2471</v>
      </c>
      <c r="I130" s="16">
        <v>51</v>
      </c>
      <c r="J130" s="16">
        <v>31</v>
      </c>
      <c r="K130" s="16">
        <v>22</v>
      </c>
      <c r="L130" s="16">
        <v>2</v>
      </c>
      <c r="M130" s="81">
        <v>8.6954999999999991</v>
      </c>
      <c r="N130" s="95">
        <v>8.6954999999999991</v>
      </c>
      <c r="O130" s="64">
        <v>2530</v>
      </c>
      <c r="P130" s="65">
        <f>Table22457891011234567891011121314151617181920212223242526[[#This Row],[PEMBULATAN]]*O130</f>
        <v>21999.614999999998</v>
      </c>
    </row>
    <row r="131" spans="1:16" ht="26.25" customHeight="1" x14ac:dyDescent="0.2">
      <c r="A131" s="14"/>
      <c r="B131" s="14"/>
      <c r="C131" s="73" t="s">
        <v>2779</v>
      </c>
      <c r="D131" s="78" t="s">
        <v>86</v>
      </c>
      <c r="E131" s="13">
        <v>44512</v>
      </c>
      <c r="F131" s="76" t="s">
        <v>87</v>
      </c>
      <c r="G131" s="13">
        <v>44513</v>
      </c>
      <c r="H131" s="77" t="s">
        <v>2471</v>
      </c>
      <c r="I131" s="16">
        <v>70</v>
      </c>
      <c r="J131" s="16">
        <v>40</v>
      </c>
      <c r="K131" s="16">
        <v>31</v>
      </c>
      <c r="L131" s="16">
        <v>12</v>
      </c>
      <c r="M131" s="81">
        <v>21.7</v>
      </c>
      <c r="N131" s="95">
        <v>21.7</v>
      </c>
      <c r="O131" s="64">
        <v>2530</v>
      </c>
      <c r="P131" s="65">
        <f>Table22457891011234567891011121314151617181920212223242526[[#This Row],[PEMBULATAN]]*O131</f>
        <v>54901</v>
      </c>
    </row>
    <row r="132" spans="1:16" ht="26.25" customHeight="1" x14ac:dyDescent="0.2">
      <c r="A132" s="14"/>
      <c r="B132" s="14"/>
      <c r="C132" s="73" t="s">
        <v>2780</v>
      </c>
      <c r="D132" s="78" t="s">
        <v>86</v>
      </c>
      <c r="E132" s="13">
        <v>44512</v>
      </c>
      <c r="F132" s="76" t="s">
        <v>87</v>
      </c>
      <c r="G132" s="13">
        <v>44513</v>
      </c>
      <c r="H132" s="77" t="s">
        <v>2471</v>
      </c>
      <c r="I132" s="16">
        <v>40</v>
      </c>
      <c r="J132" s="16">
        <v>40</v>
      </c>
      <c r="K132" s="16">
        <v>26</v>
      </c>
      <c r="L132" s="16">
        <v>4</v>
      </c>
      <c r="M132" s="81">
        <v>10.4</v>
      </c>
      <c r="N132" s="95">
        <v>11</v>
      </c>
      <c r="O132" s="64">
        <v>2530</v>
      </c>
      <c r="P132" s="65">
        <f>Table22457891011234567891011121314151617181920212223242526[[#This Row],[PEMBULATAN]]*O132</f>
        <v>27830</v>
      </c>
    </row>
    <row r="133" spans="1:16" ht="26.25" customHeight="1" x14ac:dyDescent="0.2">
      <c r="A133" s="14"/>
      <c r="B133" s="14"/>
      <c r="C133" s="73" t="s">
        <v>2781</v>
      </c>
      <c r="D133" s="78" t="s">
        <v>86</v>
      </c>
      <c r="E133" s="13">
        <v>44512</v>
      </c>
      <c r="F133" s="76" t="s">
        <v>87</v>
      </c>
      <c r="G133" s="13">
        <v>44513</v>
      </c>
      <c r="H133" s="77" t="s">
        <v>2471</v>
      </c>
      <c r="I133" s="16">
        <v>70</v>
      </c>
      <c r="J133" s="16">
        <v>60</v>
      </c>
      <c r="K133" s="16">
        <v>32</v>
      </c>
      <c r="L133" s="16">
        <v>19</v>
      </c>
      <c r="M133" s="81">
        <v>33.6</v>
      </c>
      <c r="N133" s="95">
        <v>33.6</v>
      </c>
      <c r="O133" s="64">
        <v>2530</v>
      </c>
      <c r="P133" s="65">
        <f>Table22457891011234567891011121314151617181920212223242526[[#This Row],[PEMBULATAN]]*O133</f>
        <v>85008</v>
      </c>
    </row>
    <row r="134" spans="1:16" ht="26.25" customHeight="1" x14ac:dyDescent="0.2">
      <c r="A134" s="14"/>
      <c r="B134" s="14"/>
      <c r="C134" s="73" t="s">
        <v>2782</v>
      </c>
      <c r="D134" s="78" t="s">
        <v>86</v>
      </c>
      <c r="E134" s="13">
        <v>44512</v>
      </c>
      <c r="F134" s="76" t="s">
        <v>87</v>
      </c>
      <c r="G134" s="13">
        <v>44513</v>
      </c>
      <c r="H134" s="77" t="s">
        <v>2471</v>
      </c>
      <c r="I134" s="16">
        <v>94</v>
      </c>
      <c r="J134" s="16">
        <v>50</v>
      </c>
      <c r="K134" s="16">
        <v>31</v>
      </c>
      <c r="L134" s="16">
        <v>10</v>
      </c>
      <c r="M134" s="81">
        <v>36.424999999999997</v>
      </c>
      <c r="N134" s="95">
        <v>37</v>
      </c>
      <c r="O134" s="64">
        <v>2530</v>
      </c>
      <c r="P134" s="65">
        <f>Table22457891011234567891011121314151617181920212223242526[[#This Row],[PEMBULATAN]]*O134</f>
        <v>93610</v>
      </c>
    </row>
    <row r="135" spans="1:16" ht="26.25" customHeight="1" x14ac:dyDescent="0.2">
      <c r="A135" s="14"/>
      <c r="B135" s="14"/>
      <c r="C135" s="73" t="s">
        <v>2783</v>
      </c>
      <c r="D135" s="78" t="s">
        <v>86</v>
      </c>
      <c r="E135" s="13">
        <v>44512</v>
      </c>
      <c r="F135" s="76" t="s">
        <v>87</v>
      </c>
      <c r="G135" s="13">
        <v>44513</v>
      </c>
      <c r="H135" s="77" t="s">
        <v>2471</v>
      </c>
      <c r="I135" s="16">
        <v>36</v>
      </c>
      <c r="J135" s="16">
        <v>36</v>
      </c>
      <c r="K135" s="16">
        <v>21</v>
      </c>
      <c r="L135" s="16">
        <v>1</v>
      </c>
      <c r="M135" s="81">
        <v>6.8040000000000003</v>
      </c>
      <c r="N135" s="95">
        <v>6.8040000000000003</v>
      </c>
      <c r="O135" s="64">
        <v>2530</v>
      </c>
      <c r="P135" s="65">
        <f>Table22457891011234567891011121314151617181920212223242526[[#This Row],[PEMBULATAN]]*O135</f>
        <v>17214.12</v>
      </c>
    </row>
    <row r="136" spans="1:16" ht="26.25" customHeight="1" x14ac:dyDescent="0.2">
      <c r="A136" s="14"/>
      <c r="B136" s="14"/>
      <c r="C136" s="73" t="s">
        <v>2784</v>
      </c>
      <c r="D136" s="78" t="s">
        <v>86</v>
      </c>
      <c r="E136" s="13">
        <v>44512</v>
      </c>
      <c r="F136" s="76" t="s">
        <v>87</v>
      </c>
      <c r="G136" s="13">
        <v>44513</v>
      </c>
      <c r="H136" s="77" t="s">
        <v>2471</v>
      </c>
      <c r="I136" s="16">
        <v>62</v>
      </c>
      <c r="J136" s="16">
        <v>40</v>
      </c>
      <c r="K136" s="16">
        <v>38</v>
      </c>
      <c r="L136" s="16">
        <v>6</v>
      </c>
      <c r="M136" s="81">
        <v>23.56</v>
      </c>
      <c r="N136" s="95">
        <v>23.56</v>
      </c>
      <c r="O136" s="64">
        <v>2530</v>
      </c>
      <c r="P136" s="65">
        <f>Table22457891011234567891011121314151617181920212223242526[[#This Row],[PEMBULATAN]]*O136</f>
        <v>59606.799999999996</v>
      </c>
    </row>
    <row r="137" spans="1:16" ht="26.25" customHeight="1" x14ac:dyDescent="0.2">
      <c r="A137" s="14"/>
      <c r="B137" s="14"/>
      <c r="C137" s="73" t="s">
        <v>2785</v>
      </c>
      <c r="D137" s="78" t="s">
        <v>86</v>
      </c>
      <c r="E137" s="13">
        <v>44512</v>
      </c>
      <c r="F137" s="76" t="s">
        <v>87</v>
      </c>
      <c r="G137" s="13">
        <v>44513</v>
      </c>
      <c r="H137" s="77" t="s">
        <v>2471</v>
      </c>
      <c r="I137" s="16">
        <v>26</v>
      </c>
      <c r="J137" s="16">
        <v>26</v>
      </c>
      <c r="K137" s="16">
        <v>65</v>
      </c>
      <c r="L137" s="16">
        <v>1</v>
      </c>
      <c r="M137" s="81">
        <v>10.984999999999999</v>
      </c>
      <c r="N137" s="95">
        <v>10.984999999999999</v>
      </c>
      <c r="O137" s="64">
        <v>2530</v>
      </c>
      <c r="P137" s="65">
        <f>Table22457891011234567891011121314151617181920212223242526[[#This Row],[PEMBULATAN]]*O137</f>
        <v>27792.05</v>
      </c>
    </row>
    <row r="138" spans="1:16" ht="26.25" customHeight="1" x14ac:dyDescent="0.2">
      <c r="A138" s="14"/>
      <c r="B138" s="14"/>
      <c r="C138" s="73" t="s">
        <v>2786</v>
      </c>
      <c r="D138" s="78" t="s">
        <v>86</v>
      </c>
      <c r="E138" s="13">
        <v>44512</v>
      </c>
      <c r="F138" s="76" t="s">
        <v>87</v>
      </c>
      <c r="G138" s="13">
        <v>44513</v>
      </c>
      <c r="H138" s="77" t="s">
        <v>2471</v>
      </c>
      <c r="I138" s="16">
        <v>26</v>
      </c>
      <c r="J138" s="16">
        <v>26</v>
      </c>
      <c r="K138" s="16">
        <v>65</v>
      </c>
      <c r="L138" s="16">
        <v>1</v>
      </c>
      <c r="M138" s="81">
        <v>10.984999999999999</v>
      </c>
      <c r="N138" s="95">
        <v>10.984999999999999</v>
      </c>
      <c r="O138" s="64">
        <v>2530</v>
      </c>
      <c r="P138" s="65">
        <f>Table22457891011234567891011121314151617181920212223242526[[#This Row],[PEMBULATAN]]*O138</f>
        <v>27792.05</v>
      </c>
    </row>
    <row r="139" spans="1:16" ht="26.25" customHeight="1" x14ac:dyDescent="0.2">
      <c r="A139" s="14"/>
      <c r="B139" s="14"/>
      <c r="C139" s="73" t="s">
        <v>2787</v>
      </c>
      <c r="D139" s="78" t="s">
        <v>86</v>
      </c>
      <c r="E139" s="13">
        <v>44512</v>
      </c>
      <c r="F139" s="76" t="s">
        <v>87</v>
      </c>
      <c r="G139" s="13">
        <v>44513</v>
      </c>
      <c r="H139" s="77" t="s">
        <v>2471</v>
      </c>
      <c r="I139" s="16">
        <v>98</v>
      </c>
      <c r="J139" s="16">
        <v>55</v>
      </c>
      <c r="K139" s="16">
        <v>30</v>
      </c>
      <c r="L139" s="16">
        <v>15</v>
      </c>
      <c r="M139" s="81">
        <v>40.424999999999997</v>
      </c>
      <c r="N139" s="95">
        <v>41</v>
      </c>
      <c r="O139" s="64">
        <v>2530</v>
      </c>
      <c r="P139" s="65">
        <f>Table22457891011234567891011121314151617181920212223242526[[#This Row],[PEMBULATAN]]*O139</f>
        <v>103730</v>
      </c>
    </row>
    <row r="140" spans="1:16" ht="26.25" customHeight="1" x14ac:dyDescent="0.2">
      <c r="A140" s="14"/>
      <c r="B140" s="14"/>
      <c r="C140" s="73" t="s">
        <v>2788</v>
      </c>
      <c r="D140" s="78" t="s">
        <v>86</v>
      </c>
      <c r="E140" s="13">
        <v>44512</v>
      </c>
      <c r="F140" s="76" t="s">
        <v>87</v>
      </c>
      <c r="G140" s="13">
        <v>44513</v>
      </c>
      <c r="H140" s="77" t="s">
        <v>2471</v>
      </c>
      <c r="I140" s="16">
        <v>58</v>
      </c>
      <c r="J140" s="16">
        <v>42</v>
      </c>
      <c r="K140" s="16">
        <v>115</v>
      </c>
      <c r="L140" s="16">
        <v>6</v>
      </c>
      <c r="M140" s="81">
        <v>70.034999999999997</v>
      </c>
      <c r="N140" s="95">
        <v>70.034999999999997</v>
      </c>
      <c r="O140" s="64">
        <v>2530</v>
      </c>
      <c r="P140" s="65">
        <f>Table22457891011234567891011121314151617181920212223242526[[#This Row],[PEMBULATAN]]*O140</f>
        <v>177188.55</v>
      </c>
    </row>
    <row r="141" spans="1:16" ht="26.25" customHeight="1" x14ac:dyDescent="0.2">
      <c r="A141" s="14"/>
      <c r="B141" s="14"/>
      <c r="C141" s="73" t="s">
        <v>2789</v>
      </c>
      <c r="D141" s="78" t="s">
        <v>86</v>
      </c>
      <c r="E141" s="13">
        <v>44512</v>
      </c>
      <c r="F141" s="76" t="s">
        <v>87</v>
      </c>
      <c r="G141" s="13">
        <v>44513</v>
      </c>
      <c r="H141" s="77" t="s">
        <v>2471</v>
      </c>
      <c r="I141" s="16">
        <v>158</v>
      </c>
      <c r="J141" s="16">
        <v>49</v>
      </c>
      <c r="K141" s="16">
        <v>32</v>
      </c>
      <c r="L141" s="16">
        <v>15</v>
      </c>
      <c r="M141" s="81">
        <v>61.936</v>
      </c>
      <c r="N141" s="95">
        <v>61.936</v>
      </c>
      <c r="O141" s="64">
        <v>2530</v>
      </c>
      <c r="P141" s="65">
        <f>Table22457891011234567891011121314151617181920212223242526[[#This Row],[PEMBULATAN]]*O141</f>
        <v>156698.07999999999</v>
      </c>
    </row>
    <row r="142" spans="1:16" ht="26.25" customHeight="1" x14ac:dyDescent="0.2">
      <c r="A142" s="14"/>
      <c r="B142" s="119"/>
      <c r="C142" s="73" t="s">
        <v>2790</v>
      </c>
      <c r="D142" s="78" t="s">
        <v>86</v>
      </c>
      <c r="E142" s="13">
        <v>44512</v>
      </c>
      <c r="F142" s="76" t="s">
        <v>87</v>
      </c>
      <c r="G142" s="13">
        <v>44513</v>
      </c>
      <c r="H142" s="77" t="s">
        <v>2471</v>
      </c>
      <c r="I142" s="16">
        <v>104</v>
      </c>
      <c r="J142" s="16">
        <v>60</v>
      </c>
      <c r="K142" s="16">
        <v>28</v>
      </c>
      <c r="L142" s="16">
        <v>12</v>
      </c>
      <c r="M142" s="81">
        <v>43.68</v>
      </c>
      <c r="N142" s="95">
        <v>43.68</v>
      </c>
      <c r="O142" s="64">
        <v>2530</v>
      </c>
      <c r="P142" s="65">
        <f>Table22457891011234567891011121314151617181920212223242526[[#This Row],[PEMBULATAN]]*O142</f>
        <v>110510.39999999999</v>
      </c>
    </row>
    <row r="143" spans="1:16" ht="26.25" customHeight="1" x14ac:dyDescent="0.2">
      <c r="A143" s="14"/>
      <c r="B143" s="126" t="s">
        <v>2791</v>
      </c>
      <c r="C143" s="73" t="s">
        <v>2792</v>
      </c>
      <c r="D143" s="78" t="s">
        <v>86</v>
      </c>
      <c r="E143" s="13">
        <v>44512</v>
      </c>
      <c r="F143" s="76" t="s">
        <v>87</v>
      </c>
      <c r="G143" s="13">
        <v>44513</v>
      </c>
      <c r="H143" s="77" t="s">
        <v>2471</v>
      </c>
      <c r="I143" s="16">
        <v>50</v>
      </c>
      <c r="J143" s="16">
        <v>31</v>
      </c>
      <c r="K143" s="16">
        <v>11</v>
      </c>
      <c r="L143" s="16">
        <v>3</v>
      </c>
      <c r="M143" s="81">
        <v>4.2625000000000002</v>
      </c>
      <c r="N143" s="95">
        <v>4.2625000000000002</v>
      </c>
      <c r="O143" s="64">
        <v>2530</v>
      </c>
      <c r="P143" s="65">
        <f>Table22457891011234567891011121314151617181920212223242526[[#This Row],[PEMBULATAN]]*O143</f>
        <v>10784.125</v>
      </c>
    </row>
    <row r="144" spans="1:16" ht="26.25" customHeight="1" x14ac:dyDescent="0.2">
      <c r="A144" s="14"/>
      <c r="B144" s="14" t="s">
        <v>2793</v>
      </c>
      <c r="C144" s="73" t="s">
        <v>2794</v>
      </c>
      <c r="D144" s="78" t="s">
        <v>86</v>
      </c>
      <c r="E144" s="13">
        <v>44512</v>
      </c>
      <c r="F144" s="76" t="s">
        <v>87</v>
      </c>
      <c r="G144" s="13">
        <v>44513</v>
      </c>
      <c r="H144" s="77" t="s">
        <v>2471</v>
      </c>
      <c r="I144" s="16">
        <v>28</v>
      </c>
      <c r="J144" s="16">
        <v>16</v>
      </c>
      <c r="K144" s="16">
        <v>10</v>
      </c>
      <c r="L144" s="16">
        <v>1</v>
      </c>
      <c r="M144" s="81">
        <v>1.1200000000000001</v>
      </c>
      <c r="N144" s="95">
        <v>1.1200000000000001</v>
      </c>
      <c r="O144" s="64">
        <v>2530</v>
      </c>
      <c r="P144" s="65">
        <f>Table22457891011234567891011121314151617181920212223242526[[#This Row],[PEMBULATAN]]*O144</f>
        <v>2833.6000000000004</v>
      </c>
    </row>
    <row r="145" spans="1:16" ht="26.25" customHeight="1" x14ac:dyDescent="0.2">
      <c r="A145" s="14"/>
      <c r="B145" s="14"/>
      <c r="C145" s="73" t="s">
        <v>2795</v>
      </c>
      <c r="D145" s="78" t="s">
        <v>86</v>
      </c>
      <c r="E145" s="13">
        <v>44512</v>
      </c>
      <c r="F145" s="76" t="s">
        <v>87</v>
      </c>
      <c r="G145" s="13">
        <v>44513</v>
      </c>
      <c r="H145" s="77" t="s">
        <v>2471</v>
      </c>
      <c r="I145" s="16">
        <v>44</v>
      </c>
      <c r="J145" s="16">
        <v>30</v>
      </c>
      <c r="K145" s="16">
        <v>3</v>
      </c>
      <c r="L145" s="16">
        <v>1</v>
      </c>
      <c r="M145" s="81">
        <v>0.99</v>
      </c>
      <c r="N145" s="95">
        <v>1</v>
      </c>
      <c r="O145" s="64">
        <v>2530</v>
      </c>
      <c r="P145" s="65">
        <f>Table22457891011234567891011121314151617181920212223242526[[#This Row],[PEMBULATAN]]*O145</f>
        <v>2530</v>
      </c>
    </row>
    <row r="146" spans="1:16" ht="26.25" customHeight="1" x14ac:dyDescent="0.2">
      <c r="A146" s="14"/>
      <c r="B146" s="14"/>
      <c r="C146" s="73" t="s">
        <v>2796</v>
      </c>
      <c r="D146" s="78" t="s">
        <v>86</v>
      </c>
      <c r="E146" s="13">
        <v>44512</v>
      </c>
      <c r="F146" s="76" t="s">
        <v>87</v>
      </c>
      <c r="G146" s="13">
        <v>44513</v>
      </c>
      <c r="H146" s="77" t="s">
        <v>2471</v>
      </c>
      <c r="I146" s="16">
        <v>78</v>
      </c>
      <c r="J146" s="16">
        <v>52</v>
      </c>
      <c r="K146" s="16">
        <v>31</v>
      </c>
      <c r="L146" s="16">
        <v>24</v>
      </c>
      <c r="M146" s="81">
        <v>31.434000000000001</v>
      </c>
      <c r="N146" s="95">
        <v>32</v>
      </c>
      <c r="O146" s="64">
        <v>2530</v>
      </c>
      <c r="P146" s="65">
        <f>Table22457891011234567891011121314151617181920212223242526[[#This Row],[PEMBULATAN]]*O146</f>
        <v>80960</v>
      </c>
    </row>
    <row r="147" spans="1:16" ht="26.25" customHeight="1" x14ac:dyDescent="0.2">
      <c r="A147" s="14"/>
      <c r="B147" s="119"/>
      <c r="C147" s="73" t="s">
        <v>2797</v>
      </c>
      <c r="D147" s="78" t="s">
        <v>86</v>
      </c>
      <c r="E147" s="13">
        <v>44512</v>
      </c>
      <c r="F147" s="76" t="s">
        <v>87</v>
      </c>
      <c r="G147" s="13">
        <v>44513</v>
      </c>
      <c r="H147" s="77" t="s">
        <v>2471</v>
      </c>
      <c r="I147" s="16">
        <v>58</v>
      </c>
      <c r="J147" s="16">
        <v>51</v>
      </c>
      <c r="K147" s="16">
        <v>22</v>
      </c>
      <c r="L147" s="16">
        <v>8</v>
      </c>
      <c r="M147" s="81">
        <v>16.268999999999998</v>
      </c>
      <c r="N147" s="95">
        <v>16.268999999999998</v>
      </c>
      <c r="O147" s="64">
        <v>2530</v>
      </c>
      <c r="P147" s="65">
        <f>Table22457891011234567891011121314151617181920212223242526[[#This Row],[PEMBULATAN]]*O147</f>
        <v>41160.569999999992</v>
      </c>
    </row>
    <row r="148" spans="1:16" ht="26.25" customHeight="1" x14ac:dyDescent="0.2">
      <c r="A148" s="14"/>
      <c r="B148" s="14" t="s">
        <v>2798</v>
      </c>
      <c r="C148" s="73" t="s">
        <v>2799</v>
      </c>
      <c r="D148" s="78" t="s">
        <v>86</v>
      </c>
      <c r="E148" s="13">
        <v>44512</v>
      </c>
      <c r="F148" s="76" t="s">
        <v>87</v>
      </c>
      <c r="G148" s="13">
        <v>44513</v>
      </c>
      <c r="H148" s="77" t="s">
        <v>2471</v>
      </c>
      <c r="I148" s="16">
        <v>56</v>
      </c>
      <c r="J148" s="16">
        <v>52</v>
      </c>
      <c r="K148" s="16">
        <v>28</v>
      </c>
      <c r="L148" s="16">
        <v>17</v>
      </c>
      <c r="M148" s="81">
        <v>20.384</v>
      </c>
      <c r="N148" s="72">
        <v>21</v>
      </c>
      <c r="O148" s="64">
        <v>2530</v>
      </c>
      <c r="P148" s="65">
        <f>Table22457891011234567891011121314151617181920212223242526[[#This Row],[PEMBULATAN]]*O148</f>
        <v>53130</v>
      </c>
    </row>
    <row r="149" spans="1:16" ht="22.5" customHeight="1" x14ac:dyDescent="0.2">
      <c r="A149" s="143" t="s">
        <v>30</v>
      </c>
      <c r="B149" s="144"/>
      <c r="C149" s="144"/>
      <c r="D149" s="144"/>
      <c r="E149" s="144"/>
      <c r="F149" s="144"/>
      <c r="G149" s="144"/>
      <c r="H149" s="144"/>
      <c r="I149" s="144"/>
      <c r="J149" s="144"/>
      <c r="K149" s="144"/>
      <c r="L149" s="145"/>
      <c r="M149" s="79">
        <f>SUBTOTAL(109,Table22457891011234567891011121314151617181920212223242526[KG VOLUME])</f>
        <v>3844.1317499999991</v>
      </c>
      <c r="N149" s="68">
        <f>SUM(N3:N148)</f>
        <v>3877.3947499999977</v>
      </c>
      <c r="O149" s="146">
        <f>SUM(P3:P148)</f>
        <v>9809808.7175000031</v>
      </c>
      <c r="P149" s="147"/>
    </row>
    <row r="150" spans="1:16" ht="18" customHeight="1" x14ac:dyDescent="0.2">
      <c r="A150" s="85"/>
      <c r="B150" s="56" t="s">
        <v>42</v>
      </c>
      <c r="C150" s="55"/>
      <c r="D150" s="57" t="s">
        <v>43</v>
      </c>
      <c r="E150" s="85"/>
      <c r="F150" s="85"/>
      <c r="G150" s="85"/>
      <c r="H150" s="85"/>
      <c r="I150" s="85"/>
      <c r="J150" s="85"/>
      <c r="K150" s="85"/>
      <c r="L150" s="85"/>
      <c r="M150" s="86"/>
      <c r="N150" s="87" t="s">
        <v>51</v>
      </c>
      <c r="O150" s="88"/>
      <c r="P150" s="88">
        <f>O149*10%</f>
        <v>980980.8717500004</v>
      </c>
    </row>
    <row r="151" spans="1:16" ht="18" customHeight="1" thickBot="1" x14ac:dyDescent="0.25">
      <c r="A151" s="85"/>
      <c r="B151" s="56"/>
      <c r="C151" s="55"/>
      <c r="D151" s="57"/>
      <c r="E151" s="85"/>
      <c r="F151" s="85"/>
      <c r="G151" s="85"/>
      <c r="H151" s="85"/>
      <c r="I151" s="85"/>
      <c r="J151" s="85"/>
      <c r="K151" s="85"/>
      <c r="L151" s="85"/>
      <c r="M151" s="86"/>
      <c r="N151" s="89" t="s">
        <v>52</v>
      </c>
      <c r="O151" s="90"/>
      <c r="P151" s="90">
        <f>O149-P150</f>
        <v>8828827.8457500022</v>
      </c>
    </row>
    <row r="152" spans="1:16" ht="18" customHeight="1" x14ac:dyDescent="0.2">
      <c r="A152" s="11"/>
      <c r="H152" s="63"/>
      <c r="N152" s="62" t="s">
        <v>31</v>
      </c>
      <c r="P152" s="69">
        <f>P151*1%</f>
        <v>88288.278457500026</v>
      </c>
    </row>
    <row r="153" spans="1:16" ht="18" customHeight="1" thickBot="1" x14ac:dyDescent="0.25">
      <c r="A153" s="11"/>
      <c r="H153" s="63"/>
      <c r="N153" s="62" t="s">
        <v>53</v>
      </c>
      <c r="P153" s="71">
        <f>P151*2%</f>
        <v>176576.55691500005</v>
      </c>
    </row>
    <row r="154" spans="1:16" ht="18" customHeight="1" x14ac:dyDescent="0.2">
      <c r="A154" s="11"/>
      <c r="H154" s="63"/>
      <c r="N154" s="66" t="s">
        <v>32</v>
      </c>
      <c r="O154" s="67"/>
      <c r="P154" s="70">
        <f>P151+P152-P153</f>
        <v>8740539.5672925021</v>
      </c>
    </row>
    <row r="156" spans="1:16" x14ac:dyDescent="0.2">
      <c r="A156" s="11"/>
      <c r="H156" s="63"/>
      <c r="P156" s="71"/>
    </row>
    <row r="157" spans="1:16" x14ac:dyDescent="0.2">
      <c r="A157" s="11"/>
      <c r="H157" s="63"/>
      <c r="O157" s="58"/>
      <c r="P157" s="71"/>
    </row>
    <row r="158" spans="1:16" s="3" customFormat="1" x14ac:dyDescent="0.25">
      <c r="A158" s="11"/>
      <c r="B158" s="2"/>
      <c r="C158" s="2"/>
      <c r="E158" s="12"/>
      <c r="H158" s="63"/>
      <c r="N158" s="15"/>
      <c r="O158" s="15"/>
      <c r="P158" s="15"/>
    </row>
    <row r="159" spans="1:16" s="3" customFormat="1" x14ac:dyDescent="0.25">
      <c r="A159" s="11"/>
      <c r="B159" s="2"/>
      <c r="C159" s="2"/>
      <c r="E159" s="12"/>
      <c r="H159" s="63"/>
      <c r="N159" s="15"/>
      <c r="O159" s="15"/>
      <c r="P159" s="15"/>
    </row>
    <row r="160" spans="1:16" s="3" customFormat="1" x14ac:dyDescent="0.25">
      <c r="A160" s="11"/>
      <c r="B160" s="2"/>
      <c r="C160" s="2"/>
      <c r="E160" s="12"/>
      <c r="H160" s="63"/>
      <c r="N160" s="15"/>
      <c r="O160" s="15"/>
      <c r="P160" s="15"/>
    </row>
    <row r="161" spans="1:16" s="3" customFormat="1" x14ac:dyDescent="0.25">
      <c r="A161" s="11"/>
      <c r="B161" s="2"/>
      <c r="C161" s="2"/>
      <c r="E161" s="12"/>
      <c r="H161" s="63"/>
      <c r="N161" s="15"/>
      <c r="O161" s="15"/>
      <c r="P161" s="15"/>
    </row>
    <row r="162" spans="1:16" s="3" customFormat="1" x14ac:dyDescent="0.25">
      <c r="A162" s="11"/>
      <c r="B162" s="2"/>
      <c r="C162" s="2"/>
      <c r="E162" s="12"/>
      <c r="H162" s="63"/>
      <c r="N162" s="15"/>
      <c r="O162" s="15"/>
      <c r="P162" s="15"/>
    </row>
    <row r="163" spans="1:16" s="3" customFormat="1" x14ac:dyDescent="0.25">
      <c r="A163" s="11"/>
      <c r="B163" s="2"/>
      <c r="C163" s="2"/>
      <c r="E163" s="12"/>
      <c r="H163" s="63"/>
      <c r="N163" s="15"/>
      <c r="O163" s="15"/>
      <c r="P163" s="15"/>
    </row>
    <row r="164" spans="1:16" s="3" customFormat="1" x14ac:dyDescent="0.25">
      <c r="A164" s="11"/>
      <c r="B164" s="2"/>
      <c r="C164" s="2"/>
      <c r="E164" s="12"/>
      <c r="H164" s="63"/>
      <c r="N164" s="15"/>
      <c r="O164" s="15"/>
      <c r="P164" s="15"/>
    </row>
    <row r="165" spans="1:16" s="3" customFormat="1" x14ac:dyDescent="0.25">
      <c r="A165" s="11"/>
      <c r="B165" s="2"/>
      <c r="C165" s="2"/>
      <c r="E165" s="12"/>
      <c r="H165" s="63"/>
      <c r="N165" s="15"/>
      <c r="O165" s="15"/>
      <c r="P165" s="15"/>
    </row>
    <row r="166" spans="1:16" s="3" customFormat="1" x14ac:dyDescent="0.25">
      <c r="A166" s="11"/>
      <c r="B166" s="2"/>
      <c r="C166" s="2"/>
      <c r="E166" s="12"/>
      <c r="H166" s="63"/>
      <c r="N166" s="15"/>
      <c r="O166" s="15"/>
      <c r="P166" s="15"/>
    </row>
    <row r="167" spans="1:16" s="3" customFormat="1" x14ac:dyDescent="0.25">
      <c r="A167" s="11"/>
      <c r="B167" s="2"/>
      <c r="C167" s="2"/>
      <c r="E167" s="12"/>
      <c r="H167" s="63"/>
      <c r="N167" s="15"/>
      <c r="O167" s="15"/>
      <c r="P167" s="15"/>
    </row>
    <row r="168" spans="1:16" s="3" customFormat="1" x14ac:dyDescent="0.25">
      <c r="A168" s="11"/>
      <c r="B168" s="2"/>
      <c r="C168" s="2"/>
      <c r="E168" s="12"/>
      <c r="H168" s="63"/>
      <c r="N168" s="15"/>
      <c r="O168" s="15"/>
      <c r="P168" s="15"/>
    </row>
    <row r="169" spans="1:16" s="3" customFormat="1" x14ac:dyDescent="0.25">
      <c r="A169" s="11"/>
      <c r="B169" s="2"/>
      <c r="C169" s="2"/>
      <c r="E169" s="12"/>
      <c r="H169" s="63"/>
      <c r="N169" s="15"/>
      <c r="O169" s="15"/>
      <c r="P169" s="15"/>
    </row>
  </sheetData>
  <mergeCells count="2">
    <mergeCell ref="A149:L149"/>
    <mergeCell ref="O149:P149"/>
  </mergeCells>
  <conditionalFormatting sqref="B3:B114">
    <cfRule type="duplicateValues" dxfId="162" priority="2"/>
  </conditionalFormatting>
  <conditionalFormatting sqref="B115">
    <cfRule type="duplicateValues" dxfId="161" priority="1"/>
  </conditionalFormatting>
  <conditionalFormatting sqref="B116:B148">
    <cfRule type="duplicateValues" dxfId="160" priority="5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8"/>
  <sheetViews>
    <sheetView zoomScale="110" zoomScaleNormal="110" workbookViewId="0">
      <pane xSplit="3" ySplit="2" topLeftCell="D150" activePane="bottomRight" state="frozen"/>
      <selection pane="topRight" activeCell="B1" sqref="B1"/>
      <selection pane="bottomLeft" activeCell="A3" sqref="A3"/>
      <selection pane="bottomRight" activeCell="B157" sqref="B15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4.75" customHeight="1" x14ac:dyDescent="0.2">
      <c r="A3" s="82">
        <v>403859</v>
      </c>
      <c r="B3" s="74" t="s">
        <v>2800</v>
      </c>
      <c r="C3" s="9" t="s">
        <v>2801</v>
      </c>
      <c r="D3" s="76" t="s">
        <v>86</v>
      </c>
      <c r="E3" s="13">
        <v>44512</v>
      </c>
      <c r="F3" s="76" t="s">
        <v>87</v>
      </c>
      <c r="G3" s="13">
        <v>44513</v>
      </c>
      <c r="H3" s="10" t="s">
        <v>2471</v>
      </c>
      <c r="I3" s="1">
        <v>128</v>
      </c>
      <c r="J3" s="1">
        <v>26</v>
      </c>
      <c r="K3" s="1">
        <v>82</v>
      </c>
      <c r="L3" s="1">
        <v>8</v>
      </c>
      <c r="M3" s="80">
        <v>68.224000000000004</v>
      </c>
      <c r="N3" s="95">
        <v>68.224000000000004</v>
      </c>
      <c r="O3" s="64">
        <v>2530</v>
      </c>
      <c r="P3" s="65">
        <f>Table2245789101123456789101112131415161718192021222324252627[[#This Row],[PEMBULATAN]]*O3</f>
        <v>172606.72</v>
      </c>
    </row>
    <row r="4" spans="1:16" ht="24.75" customHeight="1" x14ac:dyDescent="0.2">
      <c r="A4" s="14"/>
      <c r="B4" s="75"/>
      <c r="C4" s="98" t="s">
        <v>2802</v>
      </c>
      <c r="D4" s="99" t="s">
        <v>86</v>
      </c>
      <c r="E4" s="100">
        <v>44512</v>
      </c>
      <c r="F4" s="101" t="s">
        <v>87</v>
      </c>
      <c r="G4" s="100">
        <v>44513</v>
      </c>
      <c r="H4" s="102" t="s">
        <v>2471</v>
      </c>
      <c r="I4" s="103">
        <v>86</v>
      </c>
      <c r="J4" s="103">
        <v>61</v>
      </c>
      <c r="K4" s="103">
        <v>22</v>
      </c>
      <c r="L4" s="103">
        <v>17</v>
      </c>
      <c r="M4" s="104">
        <v>28.853000000000002</v>
      </c>
      <c r="N4" s="106">
        <v>28.853000000000002</v>
      </c>
      <c r="O4" s="64">
        <v>2530</v>
      </c>
      <c r="P4" s="65">
        <f>Table2245789101123456789101112131415161718192021222324252627[[#This Row],[PEMBULATAN]]*O4</f>
        <v>72998.090000000011</v>
      </c>
    </row>
    <row r="5" spans="1:16" ht="24.75" customHeight="1" x14ac:dyDescent="0.2">
      <c r="A5" s="14"/>
      <c r="B5" s="75"/>
      <c r="C5" s="98" t="s">
        <v>2803</v>
      </c>
      <c r="D5" s="99" t="s">
        <v>86</v>
      </c>
      <c r="E5" s="100">
        <v>44512</v>
      </c>
      <c r="F5" s="101" t="s">
        <v>87</v>
      </c>
      <c r="G5" s="100">
        <v>44513</v>
      </c>
      <c r="H5" s="102" t="s">
        <v>2471</v>
      </c>
      <c r="I5" s="103">
        <v>73</v>
      </c>
      <c r="J5" s="103">
        <v>70</v>
      </c>
      <c r="K5" s="103">
        <v>22</v>
      </c>
      <c r="L5" s="103">
        <v>12</v>
      </c>
      <c r="M5" s="104">
        <v>28.105</v>
      </c>
      <c r="N5" s="106">
        <v>28.105</v>
      </c>
      <c r="O5" s="64">
        <v>2530</v>
      </c>
      <c r="P5" s="65">
        <f>Table2245789101123456789101112131415161718192021222324252627[[#This Row],[PEMBULATAN]]*O5</f>
        <v>71105.649999999994</v>
      </c>
    </row>
    <row r="6" spans="1:16" ht="24.75" customHeight="1" x14ac:dyDescent="0.2">
      <c r="A6" s="14"/>
      <c r="B6" s="75"/>
      <c r="C6" s="98" t="s">
        <v>2804</v>
      </c>
      <c r="D6" s="99" t="s">
        <v>86</v>
      </c>
      <c r="E6" s="100">
        <v>44512</v>
      </c>
      <c r="F6" s="101" t="s">
        <v>87</v>
      </c>
      <c r="G6" s="100">
        <v>44513</v>
      </c>
      <c r="H6" s="102" t="s">
        <v>2471</v>
      </c>
      <c r="I6" s="103">
        <v>98</v>
      </c>
      <c r="J6" s="103">
        <v>64</v>
      </c>
      <c r="K6" s="103">
        <v>38</v>
      </c>
      <c r="L6" s="103">
        <v>17</v>
      </c>
      <c r="M6" s="104">
        <v>59.584000000000003</v>
      </c>
      <c r="N6" s="106">
        <v>59.584000000000003</v>
      </c>
      <c r="O6" s="64">
        <v>2530</v>
      </c>
      <c r="P6" s="65">
        <f>Table2245789101123456789101112131415161718192021222324252627[[#This Row],[PEMBULATAN]]*O6</f>
        <v>150747.52000000002</v>
      </c>
    </row>
    <row r="7" spans="1:16" ht="24.75" customHeight="1" x14ac:dyDescent="0.2">
      <c r="A7" s="14"/>
      <c r="B7" s="75"/>
      <c r="C7" s="98" t="s">
        <v>2805</v>
      </c>
      <c r="D7" s="99" t="s">
        <v>86</v>
      </c>
      <c r="E7" s="100">
        <v>44512</v>
      </c>
      <c r="F7" s="101" t="s">
        <v>87</v>
      </c>
      <c r="G7" s="100">
        <v>44513</v>
      </c>
      <c r="H7" s="102" t="s">
        <v>2471</v>
      </c>
      <c r="I7" s="103">
        <v>98</v>
      </c>
      <c r="J7" s="103">
        <v>60</v>
      </c>
      <c r="K7" s="103">
        <v>40</v>
      </c>
      <c r="L7" s="103">
        <v>25</v>
      </c>
      <c r="M7" s="104">
        <v>58.8</v>
      </c>
      <c r="N7" s="106">
        <v>58.8</v>
      </c>
      <c r="O7" s="64">
        <v>2530</v>
      </c>
      <c r="P7" s="65">
        <f>Table2245789101123456789101112131415161718192021222324252627[[#This Row],[PEMBULATAN]]*O7</f>
        <v>148764</v>
      </c>
    </row>
    <row r="8" spans="1:16" ht="24.75" customHeight="1" x14ac:dyDescent="0.2">
      <c r="A8" s="14"/>
      <c r="B8" s="75"/>
      <c r="C8" s="98" t="s">
        <v>2806</v>
      </c>
      <c r="D8" s="99" t="s">
        <v>86</v>
      </c>
      <c r="E8" s="100">
        <v>44512</v>
      </c>
      <c r="F8" s="101" t="s">
        <v>87</v>
      </c>
      <c r="G8" s="100">
        <v>44513</v>
      </c>
      <c r="H8" s="102" t="s">
        <v>2471</v>
      </c>
      <c r="I8" s="103">
        <v>74</v>
      </c>
      <c r="J8" s="103">
        <v>60</v>
      </c>
      <c r="K8" s="103">
        <v>33</v>
      </c>
      <c r="L8" s="103">
        <v>14</v>
      </c>
      <c r="M8" s="104">
        <v>36.630000000000003</v>
      </c>
      <c r="N8" s="106">
        <v>36.630000000000003</v>
      </c>
      <c r="O8" s="64">
        <v>2530</v>
      </c>
      <c r="P8" s="65">
        <f>Table2245789101123456789101112131415161718192021222324252627[[#This Row],[PEMBULATAN]]*O8</f>
        <v>92673.900000000009</v>
      </c>
    </row>
    <row r="9" spans="1:16" ht="24.75" customHeight="1" x14ac:dyDescent="0.2">
      <c r="A9" s="14"/>
      <c r="B9" s="75"/>
      <c r="C9" s="98" t="s">
        <v>2807</v>
      </c>
      <c r="D9" s="99" t="s">
        <v>86</v>
      </c>
      <c r="E9" s="100">
        <v>44512</v>
      </c>
      <c r="F9" s="101" t="s">
        <v>87</v>
      </c>
      <c r="G9" s="100">
        <v>44513</v>
      </c>
      <c r="H9" s="102" t="s">
        <v>2471</v>
      </c>
      <c r="I9" s="103">
        <v>83</v>
      </c>
      <c r="J9" s="103">
        <v>67</v>
      </c>
      <c r="K9" s="103">
        <v>23</v>
      </c>
      <c r="L9" s="103">
        <v>10</v>
      </c>
      <c r="M9" s="104">
        <v>31.975750000000001</v>
      </c>
      <c r="N9" s="106">
        <v>31.975750000000001</v>
      </c>
      <c r="O9" s="64">
        <v>2530</v>
      </c>
      <c r="P9" s="65">
        <f>Table2245789101123456789101112131415161718192021222324252627[[#This Row],[PEMBULATAN]]*O9</f>
        <v>80898.647500000006</v>
      </c>
    </row>
    <row r="10" spans="1:16" ht="24.75" customHeight="1" x14ac:dyDescent="0.2">
      <c r="A10" s="14"/>
      <c r="B10" s="75"/>
      <c r="C10" s="98" t="s">
        <v>2808</v>
      </c>
      <c r="D10" s="99" t="s">
        <v>86</v>
      </c>
      <c r="E10" s="100">
        <v>44512</v>
      </c>
      <c r="F10" s="101" t="s">
        <v>87</v>
      </c>
      <c r="G10" s="100">
        <v>44513</v>
      </c>
      <c r="H10" s="102" t="s">
        <v>2471</v>
      </c>
      <c r="I10" s="103">
        <v>81</v>
      </c>
      <c r="J10" s="103">
        <v>62</v>
      </c>
      <c r="K10" s="103">
        <v>30</v>
      </c>
      <c r="L10" s="103">
        <v>12</v>
      </c>
      <c r="M10" s="104">
        <v>37.664999999999999</v>
      </c>
      <c r="N10" s="106">
        <v>37.664999999999999</v>
      </c>
      <c r="O10" s="64">
        <v>2530</v>
      </c>
      <c r="P10" s="65">
        <f>Table2245789101123456789101112131415161718192021222324252627[[#This Row],[PEMBULATAN]]*O10</f>
        <v>95292.45</v>
      </c>
    </row>
    <row r="11" spans="1:16" ht="24.75" customHeight="1" x14ac:dyDescent="0.2">
      <c r="A11" s="14"/>
      <c r="B11" s="75"/>
      <c r="C11" s="98" t="s">
        <v>2809</v>
      </c>
      <c r="D11" s="99" t="s">
        <v>86</v>
      </c>
      <c r="E11" s="100">
        <v>44512</v>
      </c>
      <c r="F11" s="101" t="s">
        <v>87</v>
      </c>
      <c r="G11" s="100">
        <v>44513</v>
      </c>
      <c r="H11" s="102" t="s">
        <v>2471</v>
      </c>
      <c r="I11" s="103">
        <v>80</v>
      </c>
      <c r="J11" s="103">
        <v>60</v>
      </c>
      <c r="K11" s="103">
        <v>33</v>
      </c>
      <c r="L11" s="103">
        <v>11</v>
      </c>
      <c r="M11" s="104">
        <v>39.6</v>
      </c>
      <c r="N11" s="106">
        <v>39.6</v>
      </c>
      <c r="O11" s="64">
        <v>2530</v>
      </c>
      <c r="P11" s="65">
        <f>Table2245789101123456789101112131415161718192021222324252627[[#This Row],[PEMBULATAN]]*O11</f>
        <v>100188</v>
      </c>
    </row>
    <row r="12" spans="1:16" ht="24.75" customHeight="1" x14ac:dyDescent="0.2">
      <c r="A12" s="14"/>
      <c r="B12" s="75"/>
      <c r="C12" s="98" t="s">
        <v>2810</v>
      </c>
      <c r="D12" s="99" t="s">
        <v>86</v>
      </c>
      <c r="E12" s="100">
        <v>44512</v>
      </c>
      <c r="F12" s="101" t="s">
        <v>87</v>
      </c>
      <c r="G12" s="100">
        <v>44513</v>
      </c>
      <c r="H12" s="102" t="s">
        <v>2471</v>
      </c>
      <c r="I12" s="103">
        <v>84</v>
      </c>
      <c r="J12" s="103">
        <v>54</v>
      </c>
      <c r="K12" s="103">
        <v>22</v>
      </c>
      <c r="L12" s="103">
        <v>4</v>
      </c>
      <c r="M12" s="104">
        <v>24.948</v>
      </c>
      <c r="N12" s="106">
        <v>24.948</v>
      </c>
      <c r="O12" s="64">
        <v>2530</v>
      </c>
      <c r="P12" s="65">
        <f>Table2245789101123456789101112131415161718192021222324252627[[#This Row],[PEMBULATAN]]*O12</f>
        <v>63118.44</v>
      </c>
    </row>
    <row r="13" spans="1:16" ht="24.75" customHeight="1" x14ac:dyDescent="0.2">
      <c r="A13" s="14"/>
      <c r="B13" s="75"/>
      <c r="C13" s="98" t="s">
        <v>2811</v>
      </c>
      <c r="D13" s="99" t="s">
        <v>86</v>
      </c>
      <c r="E13" s="100">
        <v>44512</v>
      </c>
      <c r="F13" s="101" t="s">
        <v>87</v>
      </c>
      <c r="G13" s="100">
        <v>44513</v>
      </c>
      <c r="H13" s="102" t="s">
        <v>2471</v>
      </c>
      <c r="I13" s="103">
        <v>90</v>
      </c>
      <c r="J13" s="103">
        <v>64</v>
      </c>
      <c r="K13" s="103">
        <v>28</v>
      </c>
      <c r="L13" s="103">
        <v>23</v>
      </c>
      <c r="M13" s="104">
        <v>40.32</v>
      </c>
      <c r="N13" s="106">
        <v>41</v>
      </c>
      <c r="O13" s="64">
        <v>2530</v>
      </c>
      <c r="P13" s="65">
        <f>Table2245789101123456789101112131415161718192021222324252627[[#This Row],[PEMBULATAN]]*O13</f>
        <v>103730</v>
      </c>
    </row>
    <row r="14" spans="1:16" ht="24.75" customHeight="1" x14ac:dyDescent="0.2">
      <c r="A14" s="14"/>
      <c r="B14" s="75"/>
      <c r="C14" s="98" t="s">
        <v>2812</v>
      </c>
      <c r="D14" s="99" t="s">
        <v>86</v>
      </c>
      <c r="E14" s="100">
        <v>44512</v>
      </c>
      <c r="F14" s="101" t="s">
        <v>87</v>
      </c>
      <c r="G14" s="100">
        <v>44513</v>
      </c>
      <c r="H14" s="102" t="s">
        <v>2471</v>
      </c>
      <c r="I14" s="103">
        <v>73</v>
      </c>
      <c r="J14" s="103">
        <v>61</v>
      </c>
      <c r="K14" s="103">
        <v>23</v>
      </c>
      <c r="L14" s="103">
        <v>12</v>
      </c>
      <c r="M14" s="104">
        <v>25.604749999999999</v>
      </c>
      <c r="N14" s="106">
        <v>25.604749999999999</v>
      </c>
      <c r="O14" s="64">
        <v>2530</v>
      </c>
      <c r="P14" s="65">
        <f>Table2245789101123456789101112131415161718192021222324252627[[#This Row],[PEMBULATAN]]*O14</f>
        <v>64780.017499999994</v>
      </c>
    </row>
    <row r="15" spans="1:16" ht="24.75" customHeight="1" x14ac:dyDescent="0.2">
      <c r="A15" s="14"/>
      <c r="B15" s="75"/>
      <c r="C15" s="98" t="s">
        <v>2813</v>
      </c>
      <c r="D15" s="99" t="s">
        <v>86</v>
      </c>
      <c r="E15" s="100">
        <v>44512</v>
      </c>
      <c r="F15" s="101" t="s">
        <v>87</v>
      </c>
      <c r="G15" s="100">
        <v>44513</v>
      </c>
      <c r="H15" s="102" t="s">
        <v>2471</v>
      </c>
      <c r="I15" s="103">
        <v>74</v>
      </c>
      <c r="J15" s="103">
        <v>65</v>
      </c>
      <c r="K15" s="103">
        <v>22</v>
      </c>
      <c r="L15" s="103">
        <v>13</v>
      </c>
      <c r="M15" s="104">
        <v>26.454999999999998</v>
      </c>
      <c r="N15" s="106">
        <v>26.454999999999998</v>
      </c>
      <c r="O15" s="64">
        <v>2530</v>
      </c>
      <c r="P15" s="65">
        <f>Table2245789101123456789101112131415161718192021222324252627[[#This Row],[PEMBULATAN]]*O15</f>
        <v>66931.149999999994</v>
      </c>
    </row>
    <row r="16" spans="1:16" ht="24.75" customHeight="1" x14ac:dyDescent="0.2">
      <c r="A16" s="14"/>
      <c r="B16" s="75"/>
      <c r="C16" s="98" t="s">
        <v>2814</v>
      </c>
      <c r="D16" s="99" t="s">
        <v>86</v>
      </c>
      <c r="E16" s="100">
        <v>44512</v>
      </c>
      <c r="F16" s="101" t="s">
        <v>87</v>
      </c>
      <c r="G16" s="100">
        <v>44513</v>
      </c>
      <c r="H16" s="102" t="s">
        <v>2471</v>
      </c>
      <c r="I16" s="103">
        <v>90</v>
      </c>
      <c r="J16" s="103">
        <v>62</v>
      </c>
      <c r="K16" s="103">
        <v>26</v>
      </c>
      <c r="L16" s="103">
        <v>21</v>
      </c>
      <c r="M16" s="104">
        <v>36.270000000000003</v>
      </c>
      <c r="N16" s="106">
        <v>27</v>
      </c>
      <c r="O16" s="64">
        <v>2530</v>
      </c>
      <c r="P16" s="65">
        <f>Table2245789101123456789101112131415161718192021222324252627[[#This Row],[PEMBULATAN]]*O16</f>
        <v>68310</v>
      </c>
    </row>
    <row r="17" spans="1:16" ht="24.75" customHeight="1" x14ac:dyDescent="0.2">
      <c r="A17" s="14"/>
      <c r="B17" s="75"/>
      <c r="C17" s="98" t="s">
        <v>2815</v>
      </c>
      <c r="D17" s="99" t="s">
        <v>86</v>
      </c>
      <c r="E17" s="100">
        <v>44512</v>
      </c>
      <c r="F17" s="101" t="s">
        <v>87</v>
      </c>
      <c r="G17" s="100">
        <v>44513</v>
      </c>
      <c r="H17" s="102" t="s">
        <v>2471</v>
      </c>
      <c r="I17" s="103">
        <v>90</v>
      </c>
      <c r="J17" s="103">
        <v>64</v>
      </c>
      <c r="K17" s="103">
        <v>27</v>
      </c>
      <c r="L17" s="103">
        <v>10</v>
      </c>
      <c r="M17" s="104">
        <v>38.880000000000003</v>
      </c>
      <c r="N17" s="106">
        <v>38.880000000000003</v>
      </c>
      <c r="O17" s="64">
        <v>2530</v>
      </c>
      <c r="P17" s="65">
        <f>Table2245789101123456789101112131415161718192021222324252627[[#This Row],[PEMBULATAN]]*O17</f>
        <v>98366.400000000009</v>
      </c>
    </row>
    <row r="18" spans="1:16" ht="24.75" customHeight="1" x14ac:dyDescent="0.2">
      <c r="A18" s="14"/>
      <c r="B18" s="75"/>
      <c r="C18" s="98" t="s">
        <v>2816</v>
      </c>
      <c r="D18" s="99" t="s">
        <v>86</v>
      </c>
      <c r="E18" s="100">
        <v>44512</v>
      </c>
      <c r="F18" s="101" t="s">
        <v>87</v>
      </c>
      <c r="G18" s="100">
        <v>44513</v>
      </c>
      <c r="H18" s="102" t="s">
        <v>2471</v>
      </c>
      <c r="I18" s="103">
        <v>70</v>
      </c>
      <c r="J18" s="103">
        <v>56</v>
      </c>
      <c r="K18" s="103">
        <v>27</v>
      </c>
      <c r="L18" s="103">
        <v>22</v>
      </c>
      <c r="M18" s="104">
        <v>26.46</v>
      </c>
      <c r="N18" s="106">
        <v>27</v>
      </c>
      <c r="O18" s="64">
        <v>2530</v>
      </c>
      <c r="P18" s="65">
        <f>Table2245789101123456789101112131415161718192021222324252627[[#This Row],[PEMBULATAN]]*O18</f>
        <v>68310</v>
      </c>
    </row>
    <row r="19" spans="1:16" ht="24.75" customHeight="1" x14ac:dyDescent="0.2">
      <c r="A19" s="14"/>
      <c r="B19" s="75"/>
      <c r="C19" s="98" t="s">
        <v>2817</v>
      </c>
      <c r="D19" s="99" t="s">
        <v>86</v>
      </c>
      <c r="E19" s="100">
        <v>44512</v>
      </c>
      <c r="F19" s="101" t="s">
        <v>87</v>
      </c>
      <c r="G19" s="100">
        <v>44513</v>
      </c>
      <c r="H19" s="102" t="s">
        <v>2471</v>
      </c>
      <c r="I19" s="103">
        <v>76</v>
      </c>
      <c r="J19" s="103">
        <v>53</v>
      </c>
      <c r="K19" s="103">
        <v>22</v>
      </c>
      <c r="L19" s="103">
        <v>7</v>
      </c>
      <c r="M19" s="104">
        <v>22.154</v>
      </c>
      <c r="N19" s="106">
        <v>22.154</v>
      </c>
      <c r="O19" s="64">
        <v>2530</v>
      </c>
      <c r="P19" s="65">
        <f>Table2245789101123456789101112131415161718192021222324252627[[#This Row],[PEMBULATAN]]*O19</f>
        <v>56049.62</v>
      </c>
    </row>
    <row r="20" spans="1:16" ht="24.75" customHeight="1" x14ac:dyDescent="0.2">
      <c r="A20" s="14"/>
      <c r="B20" s="75"/>
      <c r="C20" s="98" t="s">
        <v>2818</v>
      </c>
      <c r="D20" s="99" t="s">
        <v>86</v>
      </c>
      <c r="E20" s="100">
        <v>44512</v>
      </c>
      <c r="F20" s="101" t="s">
        <v>87</v>
      </c>
      <c r="G20" s="100">
        <v>44513</v>
      </c>
      <c r="H20" s="102" t="s">
        <v>2471</v>
      </c>
      <c r="I20" s="103">
        <v>58</v>
      </c>
      <c r="J20" s="103">
        <v>45</v>
      </c>
      <c r="K20" s="103">
        <v>30</v>
      </c>
      <c r="L20" s="103">
        <v>6</v>
      </c>
      <c r="M20" s="104">
        <v>19.574999999999999</v>
      </c>
      <c r="N20" s="106">
        <v>19.574999999999999</v>
      </c>
      <c r="O20" s="64">
        <v>2530</v>
      </c>
      <c r="P20" s="65">
        <f>Table2245789101123456789101112131415161718192021222324252627[[#This Row],[PEMBULATAN]]*O20</f>
        <v>49524.75</v>
      </c>
    </row>
    <row r="21" spans="1:16" ht="24.75" customHeight="1" x14ac:dyDescent="0.2">
      <c r="A21" s="14"/>
      <c r="B21" s="75"/>
      <c r="C21" s="98" t="s">
        <v>2819</v>
      </c>
      <c r="D21" s="99" t="s">
        <v>86</v>
      </c>
      <c r="E21" s="100">
        <v>44512</v>
      </c>
      <c r="F21" s="101" t="s">
        <v>87</v>
      </c>
      <c r="G21" s="100">
        <v>44513</v>
      </c>
      <c r="H21" s="102" t="s">
        <v>2471</v>
      </c>
      <c r="I21" s="103">
        <v>83</v>
      </c>
      <c r="J21" s="103">
        <v>60</v>
      </c>
      <c r="K21" s="103">
        <v>27</v>
      </c>
      <c r="L21" s="103">
        <v>15</v>
      </c>
      <c r="M21" s="104">
        <v>33.615000000000002</v>
      </c>
      <c r="N21" s="106">
        <v>33.615000000000002</v>
      </c>
      <c r="O21" s="64">
        <v>2530</v>
      </c>
      <c r="P21" s="65">
        <f>Table2245789101123456789101112131415161718192021222324252627[[#This Row],[PEMBULATAN]]*O21</f>
        <v>85045.950000000012</v>
      </c>
    </row>
    <row r="22" spans="1:16" ht="24.75" customHeight="1" x14ac:dyDescent="0.2">
      <c r="A22" s="14"/>
      <c r="B22" s="75"/>
      <c r="C22" s="98" t="s">
        <v>2820</v>
      </c>
      <c r="D22" s="99" t="s">
        <v>86</v>
      </c>
      <c r="E22" s="100">
        <v>44512</v>
      </c>
      <c r="F22" s="101" t="s">
        <v>87</v>
      </c>
      <c r="G22" s="100">
        <v>44513</v>
      </c>
      <c r="H22" s="102" t="s">
        <v>2471</v>
      </c>
      <c r="I22" s="103">
        <v>70</v>
      </c>
      <c r="J22" s="103">
        <v>61</v>
      </c>
      <c r="K22" s="103">
        <v>21</v>
      </c>
      <c r="L22" s="103">
        <v>6</v>
      </c>
      <c r="M22" s="104">
        <v>22.4175</v>
      </c>
      <c r="N22" s="106">
        <v>23</v>
      </c>
      <c r="O22" s="64">
        <v>2530</v>
      </c>
      <c r="P22" s="65">
        <f>Table2245789101123456789101112131415161718192021222324252627[[#This Row],[PEMBULATAN]]*O22</f>
        <v>58190</v>
      </c>
    </row>
    <row r="23" spans="1:16" ht="24.75" customHeight="1" x14ac:dyDescent="0.2">
      <c r="A23" s="14"/>
      <c r="B23" s="75"/>
      <c r="C23" s="98" t="s">
        <v>2821</v>
      </c>
      <c r="D23" s="99" t="s">
        <v>86</v>
      </c>
      <c r="E23" s="100">
        <v>44512</v>
      </c>
      <c r="F23" s="101" t="s">
        <v>87</v>
      </c>
      <c r="G23" s="100">
        <v>44513</v>
      </c>
      <c r="H23" s="102" t="s">
        <v>2471</v>
      </c>
      <c r="I23" s="103">
        <v>77</v>
      </c>
      <c r="J23" s="103">
        <v>64</v>
      </c>
      <c r="K23" s="103">
        <v>23</v>
      </c>
      <c r="L23" s="103">
        <v>13</v>
      </c>
      <c r="M23" s="104">
        <v>28.335999999999999</v>
      </c>
      <c r="N23" s="106">
        <v>29</v>
      </c>
      <c r="O23" s="64">
        <v>2530</v>
      </c>
      <c r="P23" s="65">
        <f>Table2245789101123456789101112131415161718192021222324252627[[#This Row],[PEMBULATAN]]*O23</f>
        <v>73370</v>
      </c>
    </row>
    <row r="24" spans="1:16" ht="24.75" customHeight="1" x14ac:dyDescent="0.2">
      <c r="A24" s="14"/>
      <c r="B24" s="75"/>
      <c r="C24" s="98" t="s">
        <v>2822</v>
      </c>
      <c r="D24" s="99" t="s">
        <v>86</v>
      </c>
      <c r="E24" s="100">
        <v>44512</v>
      </c>
      <c r="F24" s="101" t="s">
        <v>87</v>
      </c>
      <c r="G24" s="100">
        <v>44513</v>
      </c>
      <c r="H24" s="102" t="s">
        <v>2471</v>
      </c>
      <c r="I24" s="103">
        <v>71</v>
      </c>
      <c r="J24" s="103">
        <v>62</v>
      </c>
      <c r="K24" s="103">
        <v>25</v>
      </c>
      <c r="L24" s="103">
        <v>10</v>
      </c>
      <c r="M24" s="104">
        <v>27.512499999999999</v>
      </c>
      <c r="N24" s="106">
        <v>27.512499999999999</v>
      </c>
      <c r="O24" s="64">
        <v>2530</v>
      </c>
      <c r="P24" s="65">
        <f>Table2245789101123456789101112131415161718192021222324252627[[#This Row],[PEMBULATAN]]*O24</f>
        <v>69606.625</v>
      </c>
    </row>
    <row r="25" spans="1:16" ht="24.75" customHeight="1" x14ac:dyDescent="0.2">
      <c r="A25" s="14"/>
      <c r="B25" s="75"/>
      <c r="C25" s="98" t="s">
        <v>2823</v>
      </c>
      <c r="D25" s="99" t="s">
        <v>86</v>
      </c>
      <c r="E25" s="100">
        <v>44512</v>
      </c>
      <c r="F25" s="101" t="s">
        <v>87</v>
      </c>
      <c r="G25" s="100">
        <v>44513</v>
      </c>
      <c r="H25" s="102" t="s">
        <v>2471</v>
      </c>
      <c r="I25" s="103">
        <v>80</v>
      </c>
      <c r="J25" s="103">
        <v>61</v>
      </c>
      <c r="K25" s="103">
        <v>33</v>
      </c>
      <c r="L25" s="103">
        <v>11</v>
      </c>
      <c r="M25" s="104">
        <v>40.26</v>
      </c>
      <c r="N25" s="106">
        <v>40.26</v>
      </c>
      <c r="O25" s="64">
        <v>2530</v>
      </c>
      <c r="P25" s="65">
        <f>Table2245789101123456789101112131415161718192021222324252627[[#This Row],[PEMBULATAN]]*O25</f>
        <v>101857.79999999999</v>
      </c>
    </row>
    <row r="26" spans="1:16" ht="24.75" customHeight="1" x14ac:dyDescent="0.2">
      <c r="A26" s="14"/>
      <c r="B26" s="75"/>
      <c r="C26" s="98" t="s">
        <v>2824</v>
      </c>
      <c r="D26" s="99" t="s">
        <v>86</v>
      </c>
      <c r="E26" s="100">
        <v>44512</v>
      </c>
      <c r="F26" s="101" t="s">
        <v>87</v>
      </c>
      <c r="G26" s="100">
        <v>44513</v>
      </c>
      <c r="H26" s="102" t="s">
        <v>2471</v>
      </c>
      <c r="I26" s="103">
        <v>71</v>
      </c>
      <c r="J26" s="103">
        <v>62</v>
      </c>
      <c r="K26" s="103">
        <v>30</v>
      </c>
      <c r="L26" s="103">
        <v>11</v>
      </c>
      <c r="M26" s="104">
        <v>33.015000000000001</v>
      </c>
      <c r="N26" s="106">
        <v>33.015000000000001</v>
      </c>
      <c r="O26" s="64">
        <v>2530</v>
      </c>
      <c r="P26" s="65">
        <f>Table2245789101123456789101112131415161718192021222324252627[[#This Row],[PEMBULATAN]]*O26</f>
        <v>83527.95</v>
      </c>
    </row>
    <row r="27" spans="1:16" ht="24.75" customHeight="1" x14ac:dyDescent="0.2">
      <c r="A27" s="14"/>
      <c r="B27" s="75"/>
      <c r="C27" s="98" t="s">
        <v>2825</v>
      </c>
      <c r="D27" s="99" t="s">
        <v>86</v>
      </c>
      <c r="E27" s="100">
        <v>44512</v>
      </c>
      <c r="F27" s="101" t="s">
        <v>87</v>
      </c>
      <c r="G27" s="100">
        <v>44513</v>
      </c>
      <c r="H27" s="102" t="s">
        <v>2471</v>
      </c>
      <c r="I27" s="103">
        <v>93</v>
      </c>
      <c r="J27" s="103">
        <v>63</v>
      </c>
      <c r="K27" s="103">
        <v>31</v>
      </c>
      <c r="L27" s="103">
        <v>16</v>
      </c>
      <c r="M27" s="104">
        <v>45.407249999999998</v>
      </c>
      <c r="N27" s="106">
        <v>46</v>
      </c>
      <c r="O27" s="64">
        <v>2530</v>
      </c>
      <c r="P27" s="65">
        <f>Table2245789101123456789101112131415161718192021222324252627[[#This Row],[PEMBULATAN]]*O27</f>
        <v>116380</v>
      </c>
    </row>
    <row r="28" spans="1:16" ht="24.75" customHeight="1" x14ac:dyDescent="0.2">
      <c r="A28" s="14"/>
      <c r="B28" s="75"/>
      <c r="C28" s="98" t="s">
        <v>2826</v>
      </c>
      <c r="D28" s="99" t="s">
        <v>86</v>
      </c>
      <c r="E28" s="100">
        <v>44512</v>
      </c>
      <c r="F28" s="101" t="s">
        <v>87</v>
      </c>
      <c r="G28" s="100">
        <v>44513</v>
      </c>
      <c r="H28" s="102" t="s">
        <v>2471</v>
      </c>
      <c r="I28" s="103">
        <v>90</v>
      </c>
      <c r="J28" s="103">
        <v>61</v>
      </c>
      <c r="K28" s="103">
        <v>28</v>
      </c>
      <c r="L28" s="103">
        <v>17</v>
      </c>
      <c r="M28" s="104">
        <v>38.43</v>
      </c>
      <c r="N28" s="106">
        <v>39</v>
      </c>
      <c r="O28" s="64">
        <v>2530</v>
      </c>
      <c r="P28" s="65">
        <f>Table2245789101123456789101112131415161718192021222324252627[[#This Row],[PEMBULATAN]]*O28</f>
        <v>98670</v>
      </c>
    </row>
    <row r="29" spans="1:16" ht="24.75" customHeight="1" x14ac:dyDescent="0.2">
      <c r="A29" s="14"/>
      <c r="B29" s="75"/>
      <c r="C29" s="98" t="s">
        <v>2827</v>
      </c>
      <c r="D29" s="99" t="s">
        <v>86</v>
      </c>
      <c r="E29" s="100">
        <v>44512</v>
      </c>
      <c r="F29" s="101" t="s">
        <v>87</v>
      </c>
      <c r="G29" s="100">
        <v>44513</v>
      </c>
      <c r="H29" s="102" t="s">
        <v>2471</v>
      </c>
      <c r="I29" s="103">
        <v>70</v>
      </c>
      <c r="J29" s="103">
        <v>61</v>
      </c>
      <c r="K29" s="103">
        <v>37</v>
      </c>
      <c r="L29" s="103">
        <v>9</v>
      </c>
      <c r="M29" s="104">
        <v>39.497500000000002</v>
      </c>
      <c r="N29" s="106">
        <v>39.497500000000002</v>
      </c>
      <c r="O29" s="64">
        <v>2530</v>
      </c>
      <c r="P29" s="65">
        <f>Table2245789101123456789101112131415161718192021222324252627[[#This Row],[PEMBULATAN]]*O29</f>
        <v>99928.675000000003</v>
      </c>
    </row>
    <row r="30" spans="1:16" ht="24.75" customHeight="1" x14ac:dyDescent="0.2">
      <c r="A30" s="14"/>
      <c r="B30" s="75"/>
      <c r="C30" s="98" t="s">
        <v>2828</v>
      </c>
      <c r="D30" s="99" t="s">
        <v>86</v>
      </c>
      <c r="E30" s="100">
        <v>44512</v>
      </c>
      <c r="F30" s="101" t="s">
        <v>87</v>
      </c>
      <c r="G30" s="100">
        <v>44513</v>
      </c>
      <c r="H30" s="102" t="s">
        <v>2471</v>
      </c>
      <c r="I30" s="103">
        <v>43</v>
      </c>
      <c r="J30" s="103">
        <v>42</v>
      </c>
      <c r="K30" s="103">
        <v>21</v>
      </c>
      <c r="L30" s="103">
        <v>2</v>
      </c>
      <c r="M30" s="104">
        <v>9.4815000000000005</v>
      </c>
      <c r="N30" s="106">
        <v>10</v>
      </c>
      <c r="O30" s="64">
        <v>2530</v>
      </c>
      <c r="P30" s="65">
        <f>Table2245789101123456789101112131415161718192021222324252627[[#This Row],[PEMBULATAN]]*O30</f>
        <v>25300</v>
      </c>
    </row>
    <row r="31" spans="1:16" ht="24.75" customHeight="1" x14ac:dyDescent="0.2">
      <c r="A31" s="14"/>
      <c r="B31" s="75"/>
      <c r="C31" s="98" t="s">
        <v>2829</v>
      </c>
      <c r="D31" s="99" t="s">
        <v>86</v>
      </c>
      <c r="E31" s="100">
        <v>44512</v>
      </c>
      <c r="F31" s="101" t="s">
        <v>87</v>
      </c>
      <c r="G31" s="100">
        <v>44513</v>
      </c>
      <c r="H31" s="102" t="s">
        <v>2471</v>
      </c>
      <c r="I31" s="103">
        <v>72</v>
      </c>
      <c r="J31" s="103">
        <v>60</v>
      </c>
      <c r="K31" s="103">
        <v>22</v>
      </c>
      <c r="L31" s="103">
        <v>12</v>
      </c>
      <c r="M31" s="104">
        <v>23.76</v>
      </c>
      <c r="N31" s="106">
        <v>23.76</v>
      </c>
      <c r="O31" s="64">
        <v>2530</v>
      </c>
      <c r="P31" s="65">
        <f>Table2245789101123456789101112131415161718192021222324252627[[#This Row],[PEMBULATAN]]*O31</f>
        <v>60112.800000000003</v>
      </c>
    </row>
    <row r="32" spans="1:16" ht="24.75" customHeight="1" x14ac:dyDescent="0.2">
      <c r="A32" s="14"/>
      <c r="B32" s="75"/>
      <c r="C32" s="98" t="s">
        <v>2830</v>
      </c>
      <c r="D32" s="99" t="s">
        <v>86</v>
      </c>
      <c r="E32" s="100">
        <v>44512</v>
      </c>
      <c r="F32" s="101" t="s">
        <v>87</v>
      </c>
      <c r="G32" s="100">
        <v>44513</v>
      </c>
      <c r="H32" s="102" t="s">
        <v>2471</v>
      </c>
      <c r="I32" s="103">
        <v>63</v>
      </c>
      <c r="J32" s="103">
        <v>52</v>
      </c>
      <c r="K32" s="103">
        <v>20</v>
      </c>
      <c r="L32" s="103">
        <v>9</v>
      </c>
      <c r="M32" s="104">
        <v>16.38</v>
      </c>
      <c r="N32" s="106">
        <v>17</v>
      </c>
      <c r="O32" s="64">
        <v>2530</v>
      </c>
      <c r="P32" s="65">
        <f>Table2245789101123456789101112131415161718192021222324252627[[#This Row],[PEMBULATAN]]*O32</f>
        <v>43010</v>
      </c>
    </row>
    <row r="33" spans="1:16" ht="24.75" customHeight="1" x14ac:dyDescent="0.2">
      <c r="A33" s="14"/>
      <c r="B33" s="75"/>
      <c r="C33" s="98" t="s">
        <v>2831</v>
      </c>
      <c r="D33" s="99" t="s">
        <v>86</v>
      </c>
      <c r="E33" s="100">
        <v>44512</v>
      </c>
      <c r="F33" s="101" t="s">
        <v>87</v>
      </c>
      <c r="G33" s="100">
        <v>44513</v>
      </c>
      <c r="H33" s="102" t="s">
        <v>2471</v>
      </c>
      <c r="I33" s="103">
        <v>70</v>
      </c>
      <c r="J33" s="103">
        <v>56</v>
      </c>
      <c r="K33" s="103">
        <v>33</v>
      </c>
      <c r="L33" s="103">
        <v>13</v>
      </c>
      <c r="M33" s="104">
        <v>32.340000000000003</v>
      </c>
      <c r="N33" s="106">
        <v>33</v>
      </c>
      <c r="O33" s="64">
        <v>2530</v>
      </c>
      <c r="P33" s="65">
        <f>Table2245789101123456789101112131415161718192021222324252627[[#This Row],[PEMBULATAN]]*O33</f>
        <v>83490</v>
      </c>
    </row>
    <row r="34" spans="1:16" ht="24.75" customHeight="1" x14ac:dyDescent="0.2">
      <c r="A34" s="14"/>
      <c r="B34" s="75"/>
      <c r="C34" s="98" t="s">
        <v>2832</v>
      </c>
      <c r="D34" s="99" t="s">
        <v>86</v>
      </c>
      <c r="E34" s="100">
        <v>44512</v>
      </c>
      <c r="F34" s="101" t="s">
        <v>87</v>
      </c>
      <c r="G34" s="100">
        <v>44513</v>
      </c>
      <c r="H34" s="102" t="s">
        <v>2471</v>
      </c>
      <c r="I34" s="103">
        <v>80</v>
      </c>
      <c r="J34" s="103">
        <v>63</v>
      </c>
      <c r="K34" s="103">
        <v>30</v>
      </c>
      <c r="L34" s="103">
        <v>21</v>
      </c>
      <c r="M34" s="104">
        <v>37.799999999999997</v>
      </c>
      <c r="N34" s="106">
        <v>37.799999999999997</v>
      </c>
      <c r="O34" s="64">
        <v>2530</v>
      </c>
      <c r="P34" s="65">
        <f>Table2245789101123456789101112131415161718192021222324252627[[#This Row],[PEMBULATAN]]*O34</f>
        <v>95634</v>
      </c>
    </row>
    <row r="35" spans="1:16" ht="24.75" customHeight="1" x14ac:dyDescent="0.2">
      <c r="A35" s="14"/>
      <c r="B35" s="75"/>
      <c r="C35" s="98" t="s">
        <v>2833</v>
      </c>
      <c r="D35" s="99" t="s">
        <v>86</v>
      </c>
      <c r="E35" s="100">
        <v>44512</v>
      </c>
      <c r="F35" s="101" t="s">
        <v>87</v>
      </c>
      <c r="G35" s="100">
        <v>44513</v>
      </c>
      <c r="H35" s="102" t="s">
        <v>2471</v>
      </c>
      <c r="I35" s="103">
        <v>71</v>
      </c>
      <c r="J35" s="103">
        <v>60</v>
      </c>
      <c r="K35" s="103">
        <v>27</v>
      </c>
      <c r="L35" s="103">
        <v>15</v>
      </c>
      <c r="M35" s="104">
        <v>28.754999999999999</v>
      </c>
      <c r="N35" s="106">
        <v>28.754999999999999</v>
      </c>
      <c r="O35" s="64">
        <v>2530</v>
      </c>
      <c r="P35" s="65">
        <f>Table2245789101123456789101112131415161718192021222324252627[[#This Row],[PEMBULATAN]]*O35</f>
        <v>72750.149999999994</v>
      </c>
    </row>
    <row r="36" spans="1:16" ht="24.75" customHeight="1" x14ac:dyDescent="0.2">
      <c r="A36" s="14"/>
      <c r="B36" s="75"/>
      <c r="C36" s="98" t="s">
        <v>2834</v>
      </c>
      <c r="D36" s="99" t="s">
        <v>86</v>
      </c>
      <c r="E36" s="100">
        <v>44512</v>
      </c>
      <c r="F36" s="101" t="s">
        <v>87</v>
      </c>
      <c r="G36" s="100">
        <v>44513</v>
      </c>
      <c r="H36" s="102" t="s">
        <v>2471</v>
      </c>
      <c r="I36" s="103">
        <v>73</v>
      </c>
      <c r="J36" s="103">
        <v>62</v>
      </c>
      <c r="K36" s="103">
        <v>38</v>
      </c>
      <c r="L36" s="103">
        <v>16</v>
      </c>
      <c r="M36" s="104">
        <v>42.997</v>
      </c>
      <c r="N36" s="106">
        <v>42.997</v>
      </c>
      <c r="O36" s="64">
        <v>2530</v>
      </c>
      <c r="P36" s="65">
        <f>Table2245789101123456789101112131415161718192021222324252627[[#This Row],[PEMBULATAN]]*O36</f>
        <v>108782.41</v>
      </c>
    </row>
    <row r="37" spans="1:16" ht="24.75" customHeight="1" x14ac:dyDescent="0.2">
      <c r="A37" s="14"/>
      <c r="B37" s="75"/>
      <c r="C37" s="98" t="s">
        <v>2835</v>
      </c>
      <c r="D37" s="99" t="s">
        <v>86</v>
      </c>
      <c r="E37" s="100">
        <v>44512</v>
      </c>
      <c r="F37" s="101" t="s">
        <v>87</v>
      </c>
      <c r="G37" s="100">
        <v>44513</v>
      </c>
      <c r="H37" s="102" t="s">
        <v>2471</v>
      </c>
      <c r="I37" s="103">
        <v>165</v>
      </c>
      <c r="J37" s="103">
        <v>10</v>
      </c>
      <c r="K37" s="103">
        <v>10</v>
      </c>
      <c r="L37" s="103">
        <v>6</v>
      </c>
      <c r="M37" s="104">
        <v>4.125</v>
      </c>
      <c r="N37" s="106">
        <v>6</v>
      </c>
      <c r="O37" s="64">
        <v>2530</v>
      </c>
      <c r="P37" s="65">
        <f>Table2245789101123456789101112131415161718192021222324252627[[#This Row],[PEMBULATAN]]*O37</f>
        <v>15180</v>
      </c>
    </row>
    <row r="38" spans="1:16" ht="24.75" customHeight="1" x14ac:dyDescent="0.2">
      <c r="A38" s="14"/>
      <c r="B38" s="75"/>
      <c r="C38" s="98" t="s">
        <v>2836</v>
      </c>
      <c r="D38" s="99" t="s">
        <v>86</v>
      </c>
      <c r="E38" s="100">
        <v>44512</v>
      </c>
      <c r="F38" s="101" t="s">
        <v>87</v>
      </c>
      <c r="G38" s="100">
        <v>44513</v>
      </c>
      <c r="H38" s="102" t="s">
        <v>2471</v>
      </c>
      <c r="I38" s="103">
        <v>91</v>
      </c>
      <c r="J38" s="103">
        <v>52</v>
      </c>
      <c r="K38" s="103">
        <v>22</v>
      </c>
      <c r="L38" s="103">
        <v>19</v>
      </c>
      <c r="M38" s="104">
        <v>26.026</v>
      </c>
      <c r="N38" s="106">
        <v>26.026</v>
      </c>
      <c r="O38" s="64">
        <v>2530</v>
      </c>
      <c r="P38" s="65">
        <f>Table2245789101123456789101112131415161718192021222324252627[[#This Row],[PEMBULATAN]]*O38</f>
        <v>65845.78</v>
      </c>
    </row>
    <row r="39" spans="1:16" ht="24.75" customHeight="1" x14ac:dyDescent="0.2">
      <c r="A39" s="14"/>
      <c r="B39" s="75"/>
      <c r="C39" s="98" t="s">
        <v>2837</v>
      </c>
      <c r="D39" s="99" t="s">
        <v>86</v>
      </c>
      <c r="E39" s="100">
        <v>44512</v>
      </c>
      <c r="F39" s="101" t="s">
        <v>87</v>
      </c>
      <c r="G39" s="100">
        <v>44513</v>
      </c>
      <c r="H39" s="102" t="s">
        <v>2471</v>
      </c>
      <c r="I39" s="103">
        <v>80</v>
      </c>
      <c r="J39" s="103">
        <v>50</v>
      </c>
      <c r="K39" s="103">
        <v>30</v>
      </c>
      <c r="L39" s="103">
        <v>10</v>
      </c>
      <c r="M39" s="104">
        <v>30</v>
      </c>
      <c r="N39" s="106">
        <v>30</v>
      </c>
      <c r="O39" s="64">
        <v>2530</v>
      </c>
      <c r="P39" s="65">
        <f>Table2245789101123456789101112131415161718192021222324252627[[#This Row],[PEMBULATAN]]*O39</f>
        <v>75900</v>
      </c>
    </row>
    <row r="40" spans="1:16" ht="24.75" customHeight="1" x14ac:dyDescent="0.2">
      <c r="A40" s="14"/>
      <c r="B40" s="75"/>
      <c r="C40" s="98" t="s">
        <v>2838</v>
      </c>
      <c r="D40" s="99" t="s">
        <v>86</v>
      </c>
      <c r="E40" s="100">
        <v>44512</v>
      </c>
      <c r="F40" s="101" t="s">
        <v>87</v>
      </c>
      <c r="G40" s="100">
        <v>44513</v>
      </c>
      <c r="H40" s="102" t="s">
        <v>2471</v>
      </c>
      <c r="I40" s="103">
        <v>76</v>
      </c>
      <c r="J40" s="103">
        <v>60</v>
      </c>
      <c r="K40" s="103">
        <v>31</v>
      </c>
      <c r="L40" s="103">
        <v>13</v>
      </c>
      <c r="M40" s="104">
        <v>35.340000000000003</v>
      </c>
      <c r="N40" s="106">
        <v>36</v>
      </c>
      <c r="O40" s="64">
        <v>2530</v>
      </c>
      <c r="P40" s="65">
        <f>Table2245789101123456789101112131415161718192021222324252627[[#This Row],[PEMBULATAN]]*O40</f>
        <v>91080</v>
      </c>
    </row>
    <row r="41" spans="1:16" ht="24.75" customHeight="1" x14ac:dyDescent="0.2">
      <c r="A41" s="14"/>
      <c r="B41" s="75"/>
      <c r="C41" s="98" t="s">
        <v>2839</v>
      </c>
      <c r="D41" s="99" t="s">
        <v>86</v>
      </c>
      <c r="E41" s="100">
        <v>44512</v>
      </c>
      <c r="F41" s="101" t="s">
        <v>87</v>
      </c>
      <c r="G41" s="100">
        <v>44513</v>
      </c>
      <c r="H41" s="102" t="s">
        <v>2471</v>
      </c>
      <c r="I41" s="103">
        <v>72</v>
      </c>
      <c r="J41" s="103">
        <v>58</v>
      </c>
      <c r="K41" s="103">
        <v>22</v>
      </c>
      <c r="L41" s="103">
        <v>10</v>
      </c>
      <c r="M41" s="104">
        <v>22.968</v>
      </c>
      <c r="N41" s="106">
        <v>22.968</v>
      </c>
      <c r="O41" s="64">
        <v>2530</v>
      </c>
      <c r="P41" s="65">
        <f>Table2245789101123456789101112131415161718192021222324252627[[#This Row],[PEMBULATAN]]*O41</f>
        <v>58109.04</v>
      </c>
    </row>
    <row r="42" spans="1:16" ht="24.75" customHeight="1" x14ac:dyDescent="0.2">
      <c r="A42" s="14"/>
      <c r="B42" s="75"/>
      <c r="C42" s="98" t="s">
        <v>2840</v>
      </c>
      <c r="D42" s="99" t="s">
        <v>86</v>
      </c>
      <c r="E42" s="100">
        <v>44512</v>
      </c>
      <c r="F42" s="101" t="s">
        <v>87</v>
      </c>
      <c r="G42" s="100">
        <v>44513</v>
      </c>
      <c r="H42" s="102" t="s">
        <v>2471</v>
      </c>
      <c r="I42" s="103">
        <v>83</v>
      </c>
      <c r="J42" s="103">
        <v>58</v>
      </c>
      <c r="K42" s="103">
        <v>28</v>
      </c>
      <c r="L42" s="103">
        <v>16</v>
      </c>
      <c r="M42" s="104">
        <v>33.698</v>
      </c>
      <c r="N42" s="106">
        <v>33.698</v>
      </c>
      <c r="O42" s="64">
        <v>2530</v>
      </c>
      <c r="P42" s="65">
        <f>Table2245789101123456789101112131415161718192021222324252627[[#This Row],[PEMBULATAN]]*O42</f>
        <v>85255.94</v>
      </c>
    </row>
    <row r="43" spans="1:16" ht="24.75" customHeight="1" x14ac:dyDescent="0.2">
      <c r="A43" s="14"/>
      <c r="B43" s="75"/>
      <c r="C43" s="98" t="s">
        <v>2841</v>
      </c>
      <c r="D43" s="99" t="s">
        <v>86</v>
      </c>
      <c r="E43" s="100">
        <v>44512</v>
      </c>
      <c r="F43" s="101" t="s">
        <v>87</v>
      </c>
      <c r="G43" s="100">
        <v>44513</v>
      </c>
      <c r="H43" s="102" t="s">
        <v>2471</v>
      </c>
      <c r="I43" s="103">
        <v>101</v>
      </c>
      <c r="J43" s="103">
        <v>61</v>
      </c>
      <c r="K43" s="103">
        <v>26</v>
      </c>
      <c r="L43" s="103">
        <v>18</v>
      </c>
      <c r="M43" s="104">
        <v>40.046500000000002</v>
      </c>
      <c r="N43" s="106">
        <v>40.046500000000002</v>
      </c>
      <c r="O43" s="64">
        <v>2530</v>
      </c>
      <c r="P43" s="65">
        <f>Table2245789101123456789101112131415161718192021222324252627[[#This Row],[PEMBULATAN]]*O43</f>
        <v>101317.645</v>
      </c>
    </row>
    <row r="44" spans="1:16" ht="24.75" customHeight="1" x14ac:dyDescent="0.2">
      <c r="A44" s="14"/>
      <c r="B44" s="75"/>
      <c r="C44" s="98" t="s">
        <v>2842</v>
      </c>
      <c r="D44" s="99" t="s">
        <v>86</v>
      </c>
      <c r="E44" s="100">
        <v>44512</v>
      </c>
      <c r="F44" s="101" t="s">
        <v>87</v>
      </c>
      <c r="G44" s="100">
        <v>44513</v>
      </c>
      <c r="H44" s="102" t="s">
        <v>2471</v>
      </c>
      <c r="I44" s="103">
        <v>70</v>
      </c>
      <c r="J44" s="103">
        <v>63</v>
      </c>
      <c r="K44" s="103">
        <v>31</v>
      </c>
      <c r="L44" s="103">
        <v>5</v>
      </c>
      <c r="M44" s="104">
        <v>34.177500000000002</v>
      </c>
      <c r="N44" s="106">
        <v>34.177500000000002</v>
      </c>
      <c r="O44" s="64">
        <v>2530</v>
      </c>
      <c r="P44" s="65">
        <f>Table2245789101123456789101112131415161718192021222324252627[[#This Row],[PEMBULATAN]]*O44</f>
        <v>86469.075000000012</v>
      </c>
    </row>
    <row r="45" spans="1:16" ht="24.75" customHeight="1" x14ac:dyDescent="0.2">
      <c r="A45" s="14"/>
      <c r="B45" s="75"/>
      <c r="C45" s="98" t="s">
        <v>2843</v>
      </c>
      <c r="D45" s="99" t="s">
        <v>86</v>
      </c>
      <c r="E45" s="100">
        <v>44512</v>
      </c>
      <c r="F45" s="101" t="s">
        <v>87</v>
      </c>
      <c r="G45" s="100">
        <v>44513</v>
      </c>
      <c r="H45" s="102" t="s">
        <v>2471</v>
      </c>
      <c r="I45" s="103">
        <v>62</v>
      </c>
      <c r="J45" s="103">
        <v>66</v>
      </c>
      <c r="K45" s="103">
        <v>24</v>
      </c>
      <c r="L45" s="103">
        <v>8</v>
      </c>
      <c r="M45" s="104">
        <v>24.552</v>
      </c>
      <c r="N45" s="106">
        <v>24.552</v>
      </c>
      <c r="O45" s="64">
        <v>2530</v>
      </c>
      <c r="P45" s="65">
        <f>Table2245789101123456789101112131415161718192021222324252627[[#This Row],[PEMBULATAN]]*O45</f>
        <v>62116.56</v>
      </c>
    </row>
    <row r="46" spans="1:16" ht="24.75" customHeight="1" x14ac:dyDescent="0.2">
      <c r="A46" s="14"/>
      <c r="B46" s="75"/>
      <c r="C46" s="98" t="s">
        <v>2844</v>
      </c>
      <c r="D46" s="99" t="s">
        <v>86</v>
      </c>
      <c r="E46" s="100">
        <v>44512</v>
      </c>
      <c r="F46" s="101" t="s">
        <v>87</v>
      </c>
      <c r="G46" s="100">
        <v>44513</v>
      </c>
      <c r="H46" s="102" t="s">
        <v>2471</v>
      </c>
      <c r="I46" s="103">
        <v>87</v>
      </c>
      <c r="J46" s="103">
        <v>65</v>
      </c>
      <c r="K46" s="103">
        <v>22</v>
      </c>
      <c r="L46" s="103">
        <v>14</v>
      </c>
      <c r="M46" s="104">
        <v>31.102499999999999</v>
      </c>
      <c r="N46" s="106">
        <v>31.102499999999999</v>
      </c>
      <c r="O46" s="64">
        <v>2530</v>
      </c>
      <c r="P46" s="65">
        <f>Table2245789101123456789101112131415161718192021222324252627[[#This Row],[PEMBULATAN]]*O46</f>
        <v>78689.324999999997</v>
      </c>
    </row>
    <row r="47" spans="1:16" ht="24.75" customHeight="1" x14ac:dyDescent="0.2">
      <c r="A47" s="14"/>
      <c r="B47" s="75"/>
      <c r="C47" s="98" t="s">
        <v>2845</v>
      </c>
      <c r="D47" s="99" t="s">
        <v>86</v>
      </c>
      <c r="E47" s="100">
        <v>44512</v>
      </c>
      <c r="F47" s="101" t="s">
        <v>87</v>
      </c>
      <c r="G47" s="100">
        <v>44513</v>
      </c>
      <c r="H47" s="102" t="s">
        <v>2471</v>
      </c>
      <c r="I47" s="103">
        <v>93</v>
      </c>
      <c r="J47" s="103">
        <v>50</v>
      </c>
      <c r="K47" s="103">
        <v>33</v>
      </c>
      <c r="L47" s="103">
        <v>19</v>
      </c>
      <c r="M47" s="104">
        <v>38.362499999999997</v>
      </c>
      <c r="N47" s="106">
        <v>39</v>
      </c>
      <c r="O47" s="64">
        <v>2530</v>
      </c>
      <c r="P47" s="65">
        <f>Table2245789101123456789101112131415161718192021222324252627[[#This Row],[PEMBULATAN]]*O47</f>
        <v>98670</v>
      </c>
    </row>
    <row r="48" spans="1:16" ht="24.75" customHeight="1" x14ac:dyDescent="0.2">
      <c r="A48" s="14"/>
      <c r="B48" s="75"/>
      <c r="C48" s="98" t="s">
        <v>2846</v>
      </c>
      <c r="D48" s="99" t="s">
        <v>86</v>
      </c>
      <c r="E48" s="100">
        <v>44512</v>
      </c>
      <c r="F48" s="101" t="s">
        <v>87</v>
      </c>
      <c r="G48" s="100">
        <v>44513</v>
      </c>
      <c r="H48" s="102" t="s">
        <v>2471</v>
      </c>
      <c r="I48" s="103">
        <v>81</v>
      </c>
      <c r="J48" s="103">
        <v>61</v>
      </c>
      <c r="K48" s="103">
        <v>12</v>
      </c>
      <c r="L48" s="103">
        <v>5</v>
      </c>
      <c r="M48" s="104">
        <v>14.823</v>
      </c>
      <c r="N48" s="106">
        <v>14.823</v>
      </c>
      <c r="O48" s="64">
        <v>2530</v>
      </c>
      <c r="P48" s="65">
        <f>Table2245789101123456789101112131415161718192021222324252627[[#This Row],[PEMBULATAN]]*O48</f>
        <v>37502.19</v>
      </c>
    </row>
    <row r="49" spans="1:16" ht="24.75" customHeight="1" x14ac:dyDescent="0.2">
      <c r="A49" s="14"/>
      <c r="B49" s="75"/>
      <c r="C49" s="98" t="s">
        <v>2847</v>
      </c>
      <c r="D49" s="99" t="s">
        <v>86</v>
      </c>
      <c r="E49" s="100">
        <v>44512</v>
      </c>
      <c r="F49" s="101" t="s">
        <v>87</v>
      </c>
      <c r="G49" s="100">
        <v>44513</v>
      </c>
      <c r="H49" s="102" t="s">
        <v>2471</v>
      </c>
      <c r="I49" s="103">
        <v>88</v>
      </c>
      <c r="J49" s="103">
        <v>38</v>
      </c>
      <c r="K49" s="103">
        <v>28</v>
      </c>
      <c r="L49" s="103">
        <v>10</v>
      </c>
      <c r="M49" s="104">
        <v>23.408000000000001</v>
      </c>
      <c r="N49" s="106">
        <v>24</v>
      </c>
      <c r="O49" s="64">
        <v>2530</v>
      </c>
      <c r="P49" s="65">
        <f>Table2245789101123456789101112131415161718192021222324252627[[#This Row],[PEMBULATAN]]*O49</f>
        <v>60720</v>
      </c>
    </row>
    <row r="50" spans="1:16" ht="24.75" customHeight="1" x14ac:dyDescent="0.2">
      <c r="A50" s="14"/>
      <c r="B50" s="75"/>
      <c r="C50" s="98" t="s">
        <v>2848</v>
      </c>
      <c r="D50" s="99" t="s">
        <v>86</v>
      </c>
      <c r="E50" s="100">
        <v>44512</v>
      </c>
      <c r="F50" s="101" t="s">
        <v>87</v>
      </c>
      <c r="G50" s="100">
        <v>44513</v>
      </c>
      <c r="H50" s="102" t="s">
        <v>2471</v>
      </c>
      <c r="I50" s="103">
        <v>83</v>
      </c>
      <c r="J50" s="103">
        <v>50</v>
      </c>
      <c r="K50" s="103">
        <v>22</v>
      </c>
      <c r="L50" s="103">
        <v>2</v>
      </c>
      <c r="M50" s="104">
        <v>22.824999999999999</v>
      </c>
      <c r="N50" s="106">
        <v>22.824999999999999</v>
      </c>
      <c r="O50" s="64">
        <v>2530</v>
      </c>
      <c r="P50" s="65">
        <f>Table2245789101123456789101112131415161718192021222324252627[[#This Row],[PEMBULATAN]]*O50</f>
        <v>57747.25</v>
      </c>
    </row>
    <row r="51" spans="1:16" ht="24.75" customHeight="1" x14ac:dyDescent="0.2">
      <c r="A51" s="14"/>
      <c r="B51" s="75"/>
      <c r="C51" s="98" t="s">
        <v>2849</v>
      </c>
      <c r="D51" s="99" t="s">
        <v>86</v>
      </c>
      <c r="E51" s="100">
        <v>44512</v>
      </c>
      <c r="F51" s="101" t="s">
        <v>87</v>
      </c>
      <c r="G51" s="100">
        <v>44513</v>
      </c>
      <c r="H51" s="102" t="s">
        <v>2471</v>
      </c>
      <c r="I51" s="103">
        <v>65</v>
      </c>
      <c r="J51" s="103">
        <v>65</v>
      </c>
      <c r="K51" s="103">
        <v>27</v>
      </c>
      <c r="L51" s="103">
        <v>22</v>
      </c>
      <c r="M51" s="104">
        <v>28.518750000000001</v>
      </c>
      <c r="N51" s="106">
        <v>28.518750000000001</v>
      </c>
      <c r="O51" s="64">
        <v>2530</v>
      </c>
      <c r="P51" s="65">
        <f>Table2245789101123456789101112131415161718192021222324252627[[#This Row],[PEMBULATAN]]*O51</f>
        <v>72152.4375</v>
      </c>
    </row>
    <row r="52" spans="1:16" ht="24.75" customHeight="1" x14ac:dyDescent="0.2">
      <c r="A52" s="14"/>
      <c r="B52" s="75"/>
      <c r="C52" s="98" t="s">
        <v>2850</v>
      </c>
      <c r="D52" s="99" t="s">
        <v>86</v>
      </c>
      <c r="E52" s="100">
        <v>44512</v>
      </c>
      <c r="F52" s="101" t="s">
        <v>87</v>
      </c>
      <c r="G52" s="100">
        <v>44513</v>
      </c>
      <c r="H52" s="102" t="s">
        <v>2471</v>
      </c>
      <c r="I52" s="103">
        <v>72</v>
      </c>
      <c r="J52" s="103">
        <v>18</v>
      </c>
      <c r="K52" s="103">
        <v>12</v>
      </c>
      <c r="L52" s="103">
        <v>7</v>
      </c>
      <c r="M52" s="104">
        <v>3.8879999999999999</v>
      </c>
      <c r="N52" s="106">
        <v>7</v>
      </c>
      <c r="O52" s="64">
        <v>2530</v>
      </c>
      <c r="P52" s="65">
        <f>Table2245789101123456789101112131415161718192021222324252627[[#This Row],[PEMBULATAN]]*O52</f>
        <v>17710</v>
      </c>
    </row>
    <row r="53" spans="1:16" ht="24.75" customHeight="1" x14ac:dyDescent="0.2">
      <c r="A53" s="14"/>
      <c r="B53" s="75"/>
      <c r="C53" s="98" t="s">
        <v>2851</v>
      </c>
      <c r="D53" s="99" t="s">
        <v>86</v>
      </c>
      <c r="E53" s="100">
        <v>44512</v>
      </c>
      <c r="F53" s="101" t="s">
        <v>87</v>
      </c>
      <c r="G53" s="100">
        <v>44513</v>
      </c>
      <c r="H53" s="102" t="s">
        <v>2471</v>
      </c>
      <c r="I53" s="103">
        <v>80</v>
      </c>
      <c r="J53" s="103">
        <v>60</v>
      </c>
      <c r="K53" s="103">
        <v>18</v>
      </c>
      <c r="L53" s="103">
        <v>14</v>
      </c>
      <c r="M53" s="104">
        <v>21.6</v>
      </c>
      <c r="N53" s="106">
        <v>21.6</v>
      </c>
      <c r="O53" s="64">
        <v>2530</v>
      </c>
      <c r="P53" s="65">
        <f>Table2245789101123456789101112131415161718192021222324252627[[#This Row],[PEMBULATAN]]*O53</f>
        <v>54648</v>
      </c>
    </row>
    <row r="54" spans="1:16" ht="24.75" customHeight="1" x14ac:dyDescent="0.2">
      <c r="A54" s="14"/>
      <c r="B54" s="75"/>
      <c r="C54" s="98" t="s">
        <v>2852</v>
      </c>
      <c r="D54" s="99" t="s">
        <v>86</v>
      </c>
      <c r="E54" s="100">
        <v>44512</v>
      </c>
      <c r="F54" s="101" t="s">
        <v>87</v>
      </c>
      <c r="G54" s="100">
        <v>44513</v>
      </c>
      <c r="H54" s="102" t="s">
        <v>2471</v>
      </c>
      <c r="I54" s="103">
        <v>60</v>
      </c>
      <c r="J54" s="103">
        <v>40</v>
      </c>
      <c r="K54" s="103">
        <v>27</v>
      </c>
      <c r="L54" s="103">
        <v>6</v>
      </c>
      <c r="M54" s="104">
        <v>16.2</v>
      </c>
      <c r="N54" s="106">
        <v>16.2</v>
      </c>
      <c r="O54" s="64">
        <v>2530</v>
      </c>
      <c r="P54" s="65">
        <f>Table2245789101123456789101112131415161718192021222324252627[[#This Row],[PEMBULATAN]]*O54</f>
        <v>40986</v>
      </c>
    </row>
    <row r="55" spans="1:16" ht="24.75" customHeight="1" x14ac:dyDescent="0.2">
      <c r="A55" s="14"/>
      <c r="B55" s="75"/>
      <c r="C55" s="98" t="s">
        <v>2853</v>
      </c>
      <c r="D55" s="99" t="s">
        <v>86</v>
      </c>
      <c r="E55" s="100">
        <v>44512</v>
      </c>
      <c r="F55" s="101" t="s">
        <v>87</v>
      </c>
      <c r="G55" s="100">
        <v>44513</v>
      </c>
      <c r="H55" s="102" t="s">
        <v>2471</v>
      </c>
      <c r="I55" s="103">
        <v>51</v>
      </c>
      <c r="J55" s="103">
        <v>52</v>
      </c>
      <c r="K55" s="103">
        <v>22</v>
      </c>
      <c r="L55" s="103">
        <v>10</v>
      </c>
      <c r="M55" s="104">
        <v>14.586</v>
      </c>
      <c r="N55" s="106">
        <v>14.586</v>
      </c>
      <c r="O55" s="64">
        <v>2530</v>
      </c>
      <c r="P55" s="65">
        <f>Table2245789101123456789101112131415161718192021222324252627[[#This Row],[PEMBULATAN]]*O55</f>
        <v>36902.58</v>
      </c>
    </row>
    <row r="56" spans="1:16" ht="24.75" customHeight="1" x14ac:dyDescent="0.2">
      <c r="A56" s="14"/>
      <c r="B56" s="75"/>
      <c r="C56" s="98" t="s">
        <v>2854</v>
      </c>
      <c r="D56" s="99" t="s">
        <v>86</v>
      </c>
      <c r="E56" s="100">
        <v>44512</v>
      </c>
      <c r="F56" s="101" t="s">
        <v>87</v>
      </c>
      <c r="G56" s="100">
        <v>44513</v>
      </c>
      <c r="H56" s="102" t="s">
        <v>2471</v>
      </c>
      <c r="I56" s="103">
        <v>53</v>
      </c>
      <c r="J56" s="103">
        <v>44</v>
      </c>
      <c r="K56" s="103">
        <v>17</v>
      </c>
      <c r="L56" s="103">
        <v>6</v>
      </c>
      <c r="M56" s="104">
        <v>9.9109999999999996</v>
      </c>
      <c r="N56" s="106">
        <v>9.9109999999999996</v>
      </c>
      <c r="O56" s="64">
        <v>2530</v>
      </c>
      <c r="P56" s="65">
        <f>Table2245789101123456789101112131415161718192021222324252627[[#This Row],[PEMBULATAN]]*O56</f>
        <v>25074.829999999998</v>
      </c>
    </row>
    <row r="57" spans="1:16" ht="24.75" customHeight="1" x14ac:dyDescent="0.2">
      <c r="A57" s="14"/>
      <c r="B57" s="75"/>
      <c r="C57" s="98" t="s">
        <v>2855</v>
      </c>
      <c r="D57" s="99" t="s">
        <v>86</v>
      </c>
      <c r="E57" s="100">
        <v>44512</v>
      </c>
      <c r="F57" s="101" t="s">
        <v>87</v>
      </c>
      <c r="G57" s="100">
        <v>44513</v>
      </c>
      <c r="H57" s="102" t="s">
        <v>2471</v>
      </c>
      <c r="I57" s="103">
        <v>73</v>
      </c>
      <c r="J57" s="103">
        <v>45</v>
      </c>
      <c r="K57" s="103">
        <v>21</v>
      </c>
      <c r="L57" s="103">
        <v>11</v>
      </c>
      <c r="M57" s="104">
        <v>17.24625</v>
      </c>
      <c r="N57" s="106">
        <v>17.24625</v>
      </c>
      <c r="O57" s="64">
        <v>2530</v>
      </c>
      <c r="P57" s="65">
        <f>Table2245789101123456789101112131415161718192021222324252627[[#This Row],[PEMBULATAN]]*O57</f>
        <v>43633.012499999997</v>
      </c>
    </row>
    <row r="58" spans="1:16" ht="24.75" customHeight="1" x14ac:dyDescent="0.2">
      <c r="A58" s="14"/>
      <c r="B58" s="75"/>
      <c r="C58" s="98" t="s">
        <v>2856</v>
      </c>
      <c r="D58" s="99" t="s">
        <v>86</v>
      </c>
      <c r="E58" s="100">
        <v>44512</v>
      </c>
      <c r="F58" s="101" t="s">
        <v>87</v>
      </c>
      <c r="G58" s="100">
        <v>44513</v>
      </c>
      <c r="H58" s="102" t="s">
        <v>2471</v>
      </c>
      <c r="I58" s="103">
        <v>90</v>
      </c>
      <c r="J58" s="103">
        <v>58</v>
      </c>
      <c r="K58" s="103">
        <v>28</v>
      </c>
      <c r="L58" s="103">
        <v>21</v>
      </c>
      <c r="M58" s="104">
        <v>36.54</v>
      </c>
      <c r="N58" s="106">
        <v>36.54</v>
      </c>
      <c r="O58" s="64">
        <v>2530</v>
      </c>
      <c r="P58" s="65">
        <f>Table2245789101123456789101112131415161718192021222324252627[[#This Row],[PEMBULATAN]]*O58</f>
        <v>92446.2</v>
      </c>
    </row>
    <row r="59" spans="1:16" ht="24.75" customHeight="1" x14ac:dyDescent="0.2">
      <c r="A59" s="14"/>
      <c r="B59" s="75"/>
      <c r="C59" s="98" t="s">
        <v>2857</v>
      </c>
      <c r="D59" s="99" t="s">
        <v>86</v>
      </c>
      <c r="E59" s="100">
        <v>44512</v>
      </c>
      <c r="F59" s="101" t="s">
        <v>87</v>
      </c>
      <c r="G59" s="100">
        <v>44513</v>
      </c>
      <c r="H59" s="102" t="s">
        <v>2471</v>
      </c>
      <c r="I59" s="103">
        <v>106</v>
      </c>
      <c r="J59" s="103">
        <v>68</v>
      </c>
      <c r="K59" s="103">
        <v>35</v>
      </c>
      <c r="L59" s="103">
        <v>32</v>
      </c>
      <c r="M59" s="104">
        <v>63.07</v>
      </c>
      <c r="N59" s="106">
        <v>63.07</v>
      </c>
      <c r="O59" s="64">
        <v>2530</v>
      </c>
      <c r="P59" s="65">
        <f>Table2245789101123456789101112131415161718192021222324252627[[#This Row],[PEMBULATAN]]*O59</f>
        <v>159567.1</v>
      </c>
    </row>
    <row r="60" spans="1:16" ht="24.75" customHeight="1" x14ac:dyDescent="0.2">
      <c r="A60" s="14"/>
      <c r="B60" s="75"/>
      <c r="C60" s="98" t="s">
        <v>2858</v>
      </c>
      <c r="D60" s="99" t="s">
        <v>86</v>
      </c>
      <c r="E60" s="100">
        <v>44512</v>
      </c>
      <c r="F60" s="101" t="s">
        <v>87</v>
      </c>
      <c r="G60" s="100">
        <v>44513</v>
      </c>
      <c r="H60" s="102" t="s">
        <v>2471</v>
      </c>
      <c r="I60" s="103">
        <v>70</v>
      </c>
      <c r="J60" s="103">
        <v>60</v>
      </c>
      <c r="K60" s="103">
        <v>15</v>
      </c>
      <c r="L60" s="103">
        <v>8</v>
      </c>
      <c r="M60" s="104">
        <v>15.75</v>
      </c>
      <c r="N60" s="106">
        <v>15.75</v>
      </c>
      <c r="O60" s="64">
        <v>2530</v>
      </c>
      <c r="P60" s="65">
        <f>Table2245789101123456789101112131415161718192021222324252627[[#This Row],[PEMBULATAN]]*O60</f>
        <v>39847.5</v>
      </c>
    </row>
    <row r="61" spans="1:16" ht="24.75" customHeight="1" x14ac:dyDescent="0.2">
      <c r="A61" s="14"/>
      <c r="B61" s="75"/>
      <c r="C61" s="98" t="s">
        <v>2859</v>
      </c>
      <c r="D61" s="99" t="s">
        <v>86</v>
      </c>
      <c r="E61" s="100">
        <v>44512</v>
      </c>
      <c r="F61" s="101" t="s">
        <v>87</v>
      </c>
      <c r="G61" s="100">
        <v>44513</v>
      </c>
      <c r="H61" s="102" t="s">
        <v>2471</v>
      </c>
      <c r="I61" s="103">
        <v>86</v>
      </c>
      <c r="J61" s="103">
        <v>45</v>
      </c>
      <c r="K61" s="103">
        <v>24</v>
      </c>
      <c r="L61" s="103">
        <v>12</v>
      </c>
      <c r="M61" s="104">
        <v>23.22</v>
      </c>
      <c r="N61" s="106">
        <v>23.22</v>
      </c>
      <c r="O61" s="64">
        <v>2530</v>
      </c>
      <c r="P61" s="65">
        <f>Table2245789101123456789101112131415161718192021222324252627[[#This Row],[PEMBULATAN]]*O61</f>
        <v>58746.6</v>
      </c>
    </row>
    <row r="62" spans="1:16" ht="24.75" customHeight="1" x14ac:dyDescent="0.2">
      <c r="A62" s="14"/>
      <c r="B62" s="75"/>
      <c r="C62" s="98" t="s">
        <v>2860</v>
      </c>
      <c r="D62" s="99" t="s">
        <v>86</v>
      </c>
      <c r="E62" s="100">
        <v>44512</v>
      </c>
      <c r="F62" s="101" t="s">
        <v>87</v>
      </c>
      <c r="G62" s="100">
        <v>44513</v>
      </c>
      <c r="H62" s="102" t="s">
        <v>2471</v>
      </c>
      <c r="I62" s="103">
        <v>77</v>
      </c>
      <c r="J62" s="103">
        <v>58</v>
      </c>
      <c r="K62" s="103">
        <v>23</v>
      </c>
      <c r="L62" s="103">
        <v>7</v>
      </c>
      <c r="M62" s="104">
        <v>25.679500000000001</v>
      </c>
      <c r="N62" s="106">
        <v>25.679500000000001</v>
      </c>
      <c r="O62" s="64">
        <v>2530</v>
      </c>
      <c r="P62" s="65">
        <f>Table2245789101123456789101112131415161718192021222324252627[[#This Row],[PEMBULATAN]]*O62</f>
        <v>64969.135000000002</v>
      </c>
    </row>
    <row r="63" spans="1:16" ht="24.75" customHeight="1" x14ac:dyDescent="0.2">
      <c r="A63" s="14"/>
      <c r="B63" s="75"/>
      <c r="C63" s="98" t="s">
        <v>2861</v>
      </c>
      <c r="D63" s="99" t="s">
        <v>86</v>
      </c>
      <c r="E63" s="100">
        <v>44512</v>
      </c>
      <c r="F63" s="101" t="s">
        <v>87</v>
      </c>
      <c r="G63" s="100">
        <v>44513</v>
      </c>
      <c r="H63" s="102" t="s">
        <v>2471</v>
      </c>
      <c r="I63" s="103">
        <v>33</v>
      </c>
      <c r="J63" s="103">
        <v>18</v>
      </c>
      <c r="K63" s="103">
        <v>10</v>
      </c>
      <c r="L63" s="103">
        <v>1</v>
      </c>
      <c r="M63" s="104">
        <v>1.4850000000000001</v>
      </c>
      <c r="N63" s="106">
        <v>2</v>
      </c>
      <c r="O63" s="64">
        <v>2530</v>
      </c>
      <c r="P63" s="65">
        <f>Table2245789101123456789101112131415161718192021222324252627[[#This Row],[PEMBULATAN]]*O63</f>
        <v>5060</v>
      </c>
    </row>
    <row r="64" spans="1:16" ht="24.75" customHeight="1" x14ac:dyDescent="0.2">
      <c r="A64" s="14"/>
      <c r="B64" s="75"/>
      <c r="C64" s="98" t="s">
        <v>2862</v>
      </c>
      <c r="D64" s="99" t="s">
        <v>86</v>
      </c>
      <c r="E64" s="100">
        <v>44512</v>
      </c>
      <c r="F64" s="101" t="s">
        <v>87</v>
      </c>
      <c r="G64" s="100">
        <v>44513</v>
      </c>
      <c r="H64" s="102" t="s">
        <v>2471</v>
      </c>
      <c r="I64" s="103">
        <v>63</v>
      </c>
      <c r="J64" s="103">
        <v>62</v>
      </c>
      <c r="K64" s="103">
        <v>22</v>
      </c>
      <c r="L64" s="103">
        <v>10</v>
      </c>
      <c r="M64" s="104">
        <v>21.483000000000001</v>
      </c>
      <c r="N64" s="106">
        <v>22</v>
      </c>
      <c r="O64" s="64">
        <v>2530</v>
      </c>
      <c r="P64" s="65">
        <f>Table2245789101123456789101112131415161718192021222324252627[[#This Row],[PEMBULATAN]]*O64</f>
        <v>55660</v>
      </c>
    </row>
    <row r="65" spans="1:16" ht="24.75" customHeight="1" x14ac:dyDescent="0.2">
      <c r="A65" s="14"/>
      <c r="B65" s="75"/>
      <c r="C65" s="98" t="s">
        <v>2863</v>
      </c>
      <c r="D65" s="99" t="s">
        <v>86</v>
      </c>
      <c r="E65" s="100">
        <v>44512</v>
      </c>
      <c r="F65" s="101" t="s">
        <v>87</v>
      </c>
      <c r="G65" s="100">
        <v>44513</v>
      </c>
      <c r="H65" s="102" t="s">
        <v>2471</v>
      </c>
      <c r="I65" s="103">
        <v>73</v>
      </c>
      <c r="J65" s="103">
        <v>50</v>
      </c>
      <c r="K65" s="103">
        <v>38</v>
      </c>
      <c r="L65" s="103">
        <v>17</v>
      </c>
      <c r="M65" s="104">
        <v>34.674999999999997</v>
      </c>
      <c r="N65" s="106">
        <v>34.674999999999997</v>
      </c>
      <c r="O65" s="64">
        <v>2530</v>
      </c>
      <c r="P65" s="65">
        <f>Table2245789101123456789101112131415161718192021222324252627[[#This Row],[PEMBULATAN]]*O65</f>
        <v>87727.75</v>
      </c>
    </row>
    <row r="66" spans="1:16" ht="24.75" customHeight="1" x14ac:dyDescent="0.2">
      <c r="A66" s="14"/>
      <c r="B66" s="75"/>
      <c r="C66" s="98" t="s">
        <v>2864</v>
      </c>
      <c r="D66" s="99" t="s">
        <v>86</v>
      </c>
      <c r="E66" s="100">
        <v>44512</v>
      </c>
      <c r="F66" s="101" t="s">
        <v>87</v>
      </c>
      <c r="G66" s="100">
        <v>44513</v>
      </c>
      <c r="H66" s="102" t="s">
        <v>2471</v>
      </c>
      <c r="I66" s="103">
        <v>80</v>
      </c>
      <c r="J66" s="103">
        <v>70</v>
      </c>
      <c r="K66" s="103">
        <v>23</v>
      </c>
      <c r="L66" s="103">
        <v>12</v>
      </c>
      <c r="M66" s="104">
        <v>32.200000000000003</v>
      </c>
      <c r="N66" s="106">
        <v>32.200000000000003</v>
      </c>
      <c r="O66" s="64">
        <v>2530</v>
      </c>
      <c r="P66" s="65">
        <f>Table2245789101123456789101112131415161718192021222324252627[[#This Row],[PEMBULATAN]]*O66</f>
        <v>81466</v>
      </c>
    </row>
    <row r="67" spans="1:16" ht="24.75" customHeight="1" x14ac:dyDescent="0.2">
      <c r="A67" s="14"/>
      <c r="B67" s="75"/>
      <c r="C67" s="98" t="s">
        <v>2865</v>
      </c>
      <c r="D67" s="99" t="s">
        <v>86</v>
      </c>
      <c r="E67" s="100">
        <v>44512</v>
      </c>
      <c r="F67" s="101" t="s">
        <v>87</v>
      </c>
      <c r="G67" s="100">
        <v>44513</v>
      </c>
      <c r="H67" s="102" t="s">
        <v>2471</v>
      </c>
      <c r="I67" s="103">
        <v>66</v>
      </c>
      <c r="J67" s="103">
        <v>45</v>
      </c>
      <c r="K67" s="103">
        <v>9</v>
      </c>
      <c r="L67" s="103">
        <v>5</v>
      </c>
      <c r="M67" s="104">
        <v>6.6825000000000001</v>
      </c>
      <c r="N67" s="106">
        <v>6.6825000000000001</v>
      </c>
      <c r="O67" s="64">
        <v>2530</v>
      </c>
      <c r="P67" s="65">
        <f>Table2245789101123456789101112131415161718192021222324252627[[#This Row],[PEMBULATAN]]*O67</f>
        <v>16906.724999999999</v>
      </c>
    </row>
    <row r="68" spans="1:16" ht="24.75" customHeight="1" x14ac:dyDescent="0.2">
      <c r="A68" s="14"/>
      <c r="B68" s="75"/>
      <c r="C68" s="98" t="s">
        <v>2866</v>
      </c>
      <c r="D68" s="99" t="s">
        <v>86</v>
      </c>
      <c r="E68" s="100">
        <v>44512</v>
      </c>
      <c r="F68" s="101" t="s">
        <v>87</v>
      </c>
      <c r="G68" s="100">
        <v>44513</v>
      </c>
      <c r="H68" s="102" t="s">
        <v>2471</v>
      </c>
      <c r="I68" s="103">
        <v>50</v>
      </c>
      <c r="J68" s="103">
        <v>30</v>
      </c>
      <c r="K68" s="103">
        <v>20</v>
      </c>
      <c r="L68" s="103">
        <v>3</v>
      </c>
      <c r="M68" s="104">
        <v>7.5</v>
      </c>
      <c r="N68" s="106">
        <v>7.5</v>
      </c>
      <c r="O68" s="64">
        <v>2530</v>
      </c>
      <c r="P68" s="65">
        <f>Table2245789101123456789101112131415161718192021222324252627[[#This Row],[PEMBULATAN]]*O68</f>
        <v>18975</v>
      </c>
    </row>
    <row r="69" spans="1:16" ht="24.75" customHeight="1" x14ac:dyDescent="0.2">
      <c r="A69" s="14"/>
      <c r="B69" s="75"/>
      <c r="C69" s="98" t="s">
        <v>2867</v>
      </c>
      <c r="D69" s="99" t="s">
        <v>86</v>
      </c>
      <c r="E69" s="100">
        <v>44512</v>
      </c>
      <c r="F69" s="101" t="s">
        <v>87</v>
      </c>
      <c r="G69" s="100">
        <v>44513</v>
      </c>
      <c r="H69" s="102" t="s">
        <v>2471</v>
      </c>
      <c r="I69" s="103">
        <v>81</v>
      </c>
      <c r="J69" s="103">
        <v>65</v>
      </c>
      <c r="K69" s="103">
        <v>22</v>
      </c>
      <c r="L69" s="103">
        <v>15</v>
      </c>
      <c r="M69" s="104">
        <v>28.9575</v>
      </c>
      <c r="N69" s="106">
        <v>28.9575</v>
      </c>
      <c r="O69" s="64">
        <v>2530</v>
      </c>
      <c r="P69" s="65">
        <f>Table2245789101123456789101112131415161718192021222324252627[[#This Row],[PEMBULATAN]]*O69</f>
        <v>73262.475000000006</v>
      </c>
    </row>
    <row r="70" spans="1:16" ht="24.75" customHeight="1" x14ac:dyDescent="0.2">
      <c r="A70" s="14"/>
      <c r="B70" s="75"/>
      <c r="C70" s="98" t="s">
        <v>2868</v>
      </c>
      <c r="D70" s="99" t="s">
        <v>86</v>
      </c>
      <c r="E70" s="100">
        <v>44512</v>
      </c>
      <c r="F70" s="101" t="s">
        <v>87</v>
      </c>
      <c r="G70" s="100">
        <v>44513</v>
      </c>
      <c r="H70" s="102" t="s">
        <v>2471</v>
      </c>
      <c r="I70" s="103">
        <v>80</v>
      </c>
      <c r="J70" s="103">
        <v>58</v>
      </c>
      <c r="K70" s="103">
        <v>24</v>
      </c>
      <c r="L70" s="103">
        <v>12</v>
      </c>
      <c r="M70" s="104">
        <v>27.84</v>
      </c>
      <c r="N70" s="106">
        <v>27.84</v>
      </c>
      <c r="O70" s="64">
        <v>2530</v>
      </c>
      <c r="P70" s="65">
        <f>Table2245789101123456789101112131415161718192021222324252627[[#This Row],[PEMBULATAN]]*O70</f>
        <v>70435.199999999997</v>
      </c>
    </row>
    <row r="71" spans="1:16" ht="24.75" customHeight="1" x14ac:dyDescent="0.2">
      <c r="A71" s="14"/>
      <c r="B71" s="75"/>
      <c r="C71" s="98" t="s">
        <v>2869</v>
      </c>
      <c r="D71" s="99" t="s">
        <v>86</v>
      </c>
      <c r="E71" s="100">
        <v>44512</v>
      </c>
      <c r="F71" s="101" t="s">
        <v>87</v>
      </c>
      <c r="G71" s="100">
        <v>44513</v>
      </c>
      <c r="H71" s="102" t="s">
        <v>2471</v>
      </c>
      <c r="I71" s="103">
        <v>78</v>
      </c>
      <c r="J71" s="103">
        <v>54</v>
      </c>
      <c r="K71" s="103">
        <v>21</v>
      </c>
      <c r="L71" s="103">
        <v>12</v>
      </c>
      <c r="M71" s="104">
        <v>22.113</v>
      </c>
      <c r="N71" s="106">
        <v>22.113</v>
      </c>
      <c r="O71" s="64">
        <v>2530</v>
      </c>
      <c r="P71" s="65">
        <f>Table2245789101123456789101112131415161718192021222324252627[[#This Row],[PEMBULATAN]]*O71</f>
        <v>55945.89</v>
      </c>
    </row>
    <row r="72" spans="1:16" ht="24.75" customHeight="1" x14ac:dyDescent="0.2">
      <c r="A72" s="14"/>
      <c r="B72" s="75"/>
      <c r="C72" s="98" t="s">
        <v>2870</v>
      </c>
      <c r="D72" s="99" t="s">
        <v>86</v>
      </c>
      <c r="E72" s="100">
        <v>44512</v>
      </c>
      <c r="F72" s="101" t="s">
        <v>87</v>
      </c>
      <c r="G72" s="100">
        <v>44513</v>
      </c>
      <c r="H72" s="102" t="s">
        <v>2471</v>
      </c>
      <c r="I72" s="103">
        <v>50</v>
      </c>
      <c r="J72" s="103">
        <v>50</v>
      </c>
      <c r="K72" s="103">
        <v>23</v>
      </c>
      <c r="L72" s="103">
        <v>2</v>
      </c>
      <c r="M72" s="104">
        <v>14.375</v>
      </c>
      <c r="N72" s="106">
        <v>14.375</v>
      </c>
      <c r="O72" s="64">
        <v>2530</v>
      </c>
      <c r="P72" s="65">
        <f>Table2245789101123456789101112131415161718192021222324252627[[#This Row],[PEMBULATAN]]*O72</f>
        <v>36368.75</v>
      </c>
    </row>
    <row r="73" spans="1:16" ht="24.75" customHeight="1" x14ac:dyDescent="0.2">
      <c r="A73" s="14"/>
      <c r="B73" s="75"/>
      <c r="C73" s="98" t="s">
        <v>2871</v>
      </c>
      <c r="D73" s="99" t="s">
        <v>86</v>
      </c>
      <c r="E73" s="100">
        <v>44512</v>
      </c>
      <c r="F73" s="101" t="s">
        <v>87</v>
      </c>
      <c r="G73" s="100">
        <v>44513</v>
      </c>
      <c r="H73" s="102" t="s">
        <v>2471</v>
      </c>
      <c r="I73" s="103">
        <v>89</v>
      </c>
      <c r="J73" s="103">
        <v>56</v>
      </c>
      <c r="K73" s="103">
        <v>26</v>
      </c>
      <c r="L73" s="103">
        <v>17</v>
      </c>
      <c r="M73" s="104">
        <v>32.396000000000001</v>
      </c>
      <c r="N73" s="106">
        <v>33</v>
      </c>
      <c r="O73" s="64">
        <v>2530</v>
      </c>
      <c r="P73" s="65">
        <f>Table2245789101123456789101112131415161718192021222324252627[[#This Row],[PEMBULATAN]]*O73</f>
        <v>83490</v>
      </c>
    </row>
    <row r="74" spans="1:16" ht="24.75" customHeight="1" x14ac:dyDescent="0.2">
      <c r="A74" s="14"/>
      <c r="B74" s="75"/>
      <c r="C74" s="98" t="s">
        <v>2872</v>
      </c>
      <c r="D74" s="99" t="s">
        <v>86</v>
      </c>
      <c r="E74" s="100">
        <v>44512</v>
      </c>
      <c r="F74" s="101" t="s">
        <v>87</v>
      </c>
      <c r="G74" s="100">
        <v>44513</v>
      </c>
      <c r="H74" s="102" t="s">
        <v>2471</v>
      </c>
      <c r="I74" s="103">
        <v>103</v>
      </c>
      <c r="J74" s="103">
        <v>64</v>
      </c>
      <c r="K74" s="103">
        <v>26</v>
      </c>
      <c r="L74" s="103">
        <v>22</v>
      </c>
      <c r="M74" s="104">
        <v>42.847999999999999</v>
      </c>
      <c r="N74" s="106">
        <v>42.847999999999999</v>
      </c>
      <c r="O74" s="64">
        <v>2530</v>
      </c>
      <c r="P74" s="65">
        <f>Table2245789101123456789101112131415161718192021222324252627[[#This Row],[PEMBULATAN]]*O74</f>
        <v>108405.44</v>
      </c>
    </row>
    <row r="75" spans="1:16" ht="24.75" customHeight="1" x14ac:dyDescent="0.2">
      <c r="A75" s="14"/>
      <c r="B75" s="75"/>
      <c r="C75" s="98" t="s">
        <v>2873</v>
      </c>
      <c r="D75" s="99" t="s">
        <v>86</v>
      </c>
      <c r="E75" s="100">
        <v>44512</v>
      </c>
      <c r="F75" s="101" t="s">
        <v>87</v>
      </c>
      <c r="G75" s="100">
        <v>44513</v>
      </c>
      <c r="H75" s="102" t="s">
        <v>2471</v>
      </c>
      <c r="I75" s="103">
        <v>68</v>
      </c>
      <c r="J75" s="103">
        <v>61</v>
      </c>
      <c r="K75" s="103">
        <v>33</v>
      </c>
      <c r="L75" s="103">
        <v>7</v>
      </c>
      <c r="M75" s="104">
        <v>34.220999999999997</v>
      </c>
      <c r="N75" s="106">
        <v>34.220999999999997</v>
      </c>
      <c r="O75" s="64">
        <v>2530</v>
      </c>
      <c r="P75" s="65">
        <f>Table2245789101123456789101112131415161718192021222324252627[[#This Row],[PEMBULATAN]]*O75</f>
        <v>86579.12999999999</v>
      </c>
    </row>
    <row r="76" spans="1:16" ht="24.75" customHeight="1" x14ac:dyDescent="0.2">
      <c r="A76" s="14"/>
      <c r="B76" s="75"/>
      <c r="C76" s="98" t="s">
        <v>2874</v>
      </c>
      <c r="D76" s="99" t="s">
        <v>86</v>
      </c>
      <c r="E76" s="100">
        <v>44512</v>
      </c>
      <c r="F76" s="101" t="s">
        <v>87</v>
      </c>
      <c r="G76" s="100">
        <v>44513</v>
      </c>
      <c r="H76" s="102" t="s">
        <v>2471</v>
      </c>
      <c r="I76" s="103">
        <v>54</v>
      </c>
      <c r="J76" s="103">
        <v>44</v>
      </c>
      <c r="K76" s="103">
        <v>52</v>
      </c>
      <c r="L76" s="103">
        <v>13</v>
      </c>
      <c r="M76" s="104">
        <v>30.888000000000002</v>
      </c>
      <c r="N76" s="106">
        <v>30.888000000000002</v>
      </c>
      <c r="O76" s="64">
        <v>2530</v>
      </c>
      <c r="P76" s="65">
        <f>Table2245789101123456789101112131415161718192021222324252627[[#This Row],[PEMBULATAN]]*O76</f>
        <v>78146.64</v>
      </c>
    </row>
    <row r="77" spans="1:16" ht="24.75" customHeight="1" x14ac:dyDescent="0.2">
      <c r="A77" s="14"/>
      <c r="B77" s="75"/>
      <c r="C77" s="98" t="s">
        <v>2875</v>
      </c>
      <c r="D77" s="99" t="s">
        <v>86</v>
      </c>
      <c r="E77" s="100">
        <v>44512</v>
      </c>
      <c r="F77" s="101" t="s">
        <v>87</v>
      </c>
      <c r="G77" s="100">
        <v>44513</v>
      </c>
      <c r="H77" s="102" t="s">
        <v>2471</v>
      </c>
      <c r="I77" s="103">
        <v>152</v>
      </c>
      <c r="J77" s="103">
        <v>56</v>
      </c>
      <c r="K77" s="103">
        <v>34</v>
      </c>
      <c r="L77" s="103">
        <v>24</v>
      </c>
      <c r="M77" s="104">
        <v>72.352000000000004</v>
      </c>
      <c r="N77" s="106">
        <v>74</v>
      </c>
      <c r="O77" s="64">
        <v>2530</v>
      </c>
      <c r="P77" s="65">
        <f>Table2245789101123456789101112131415161718192021222324252627[[#This Row],[PEMBULATAN]]*O77</f>
        <v>187220</v>
      </c>
    </row>
    <row r="78" spans="1:16" ht="24.75" customHeight="1" x14ac:dyDescent="0.2">
      <c r="A78" s="14"/>
      <c r="B78" s="75"/>
      <c r="C78" s="98" t="s">
        <v>2876</v>
      </c>
      <c r="D78" s="99" t="s">
        <v>86</v>
      </c>
      <c r="E78" s="100">
        <v>44512</v>
      </c>
      <c r="F78" s="101" t="s">
        <v>87</v>
      </c>
      <c r="G78" s="100">
        <v>44513</v>
      </c>
      <c r="H78" s="102" t="s">
        <v>2471</v>
      </c>
      <c r="I78" s="103">
        <v>60</v>
      </c>
      <c r="J78" s="103">
        <v>45</v>
      </c>
      <c r="K78" s="103">
        <v>23</v>
      </c>
      <c r="L78" s="103">
        <v>2</v>
      </c>
      <c r="M78" s="104">
        <v>15.525</v>
      </c>
      <c r="N78" s="106">
        <v>15.525</v>
      </c>
      <c r="O78" s="64">
        <v>2530</v>
      </c>
      <c r="P78" s="65">
        <f>Table2245789101123456789101112131415161718192021222324252627[[#This Row],[PEMBULATAN]]*O78</f>
        <v>39278.25</v>
      </c>
    </row>
    <row r="79" spans="1:16" ht="24.75" customHeight="1" x14ac:dyDescent="0.2">
      <c r="A79" s="14"/>
      <c r="B79" s="75"/>
      <c r="C79" s="98" t="s">
        <v>2877</v>
      </c>
      <c r="D79" s="99" t="s">
        <v>86</v>
      </c>
      <c r="E79" s="100">
        <v>44512</v>
      </c>
      <c r="F79" s="101" t="s">
        <v>87</v>
      </c>
      <c r="G79" s="100">
        <v>44513</v>
      </c>
      <c r="H79" s="102" t="s">
        <v>2471</v>
      </c>
      <c r="I79" s="103">
        <v>58</v>
      </c>
      <c r="J79" s="103">
        <v>45</v>
      </c>
      <c r="K79" s="103">
        <v>22</v>
      </c>
      <c r="L79" s="103">
        <v>2</v>
      </c>
      <c r="M79" s="104">
        <v>14.355</v>
      </c>
      <c r="N79" s="106">
        <v>15</v>
      </c>
      <c r="O79" s="64">
        <v>2530</v>
      </c>
      <c r="P79" s="65">
        <f>Table2245789101123456789101112131415161718192021222324252627[[#This Row],[PEMBULATAN]]*O79</f>
        <v>37950</v>
      </c>
    </row>
    <row r="80" spans="1:16" ht="24.75" customHeight="1" x14ac:dyDescent="0.2">
      <c r="A80" s="14"/>
      <c r="B80" s="75"/>
      <c r="C80" s="98" t="s">
        <v>2878</v>
      </c>
      <c r="D80" s="99" t="s">
        <v>86</v>
      </c>
      <c r="E80" s="100">
        <v>44512</v>
      </c>
      <c r="F80" s="101" t="s">
        <v>87</v>
      </c>
      <c r="G80" s="100">
        <v>44513</v>
      </c>
      <c r="H80" s="102" t="s">
        <v>2471</v>
      </c>
      <c r="I80" s="103">
        <v>50</v>
      </c>
      <c r="J80" s="103">
        <v>40</v>
      </c>
      <c r="K80" s="103">
        <v>26</v>
      </c>
      <c r="L80" s="103">
        <v>7</v>
      </c>
      <c r="M80" s="104">
        <v>13</v>
      </c>
      <c r="N80" s="106">
        <v>13</v>
      </c>
      <c r="O80" s="64">
        <v>2530</v>
      </c>
      <c r="P80" s="65">
        <f>Table2245789101123456789101112131415161718192021222324252627[[#This Row],[PEMBULATAN]]*O80</f>
        <v>32890</v>
      </c>
    </row>
    <row r="81" spans="1:16" ht="24.75" customHeight="1" x14ac:dyDescent="0.2">
      <c r="A81" s="14"/>
      <c r="B81" s="75"/>
      <c r="C81" s="98" t="s">
        <v>2879</v>
      </c>
      <c r="D81" s="99" t="s">
        <v>86</v>
      </c>
      <c r="E81" s="100">
        <v>44512</v>
      </c>
      <c r="F81" s="101" t="s">
        <v>87</v>
      </c>
      <c r="G81" s="100">
        <v>44513</v>
      </c>
      <c r="H81" s="102" t="s">
        <v>2471</v>
      </c>
      <c r="I81" s="103">
        <v>37</v>
      </c>
      <c r="J81" s="103">
        <v>321</v>
      </c>
      <c r="K81" s="103">
        <v>12</v>
      </c>
      <c r="L81" s="103">
        <v>3</v>
      </c>
      <c r="M81" s="104">
        <v>35.631</v>
      </c>
      <c r="N81" s="106">
        <v>35.631</v>
      </c>
      <c r="O81" s="64">
        <v>2530</v>
      </c>
      <c r="P81" s="65">
        <f>Table2245789101123456789101112131415161718192021222324252627[[#This Row],[PEMBULATAN]]*O81</f>
        <v>90146.430000000008</v>
      </c>
    </row>
    <row r="82" spans="1:16" ht="24.75" customHeight="1" x14ac:dyDescent="0.2">
      <c r="A82" s="14"/>
      <c r="B82" s="75"/>
      <c r="C82" s="98" t="s">
        <v>2880</v>
      </c>
      <c r="D82" s="99" t="s">
        <v>86</v>
      </c>
      <c r="E82" s="100">
        <v>44512</v>
      </c>
      <c r="F82" s="101" t="s">
        <v>87</v>
      </c>
      <c r="G82" s="100">
        <v>44513</v>
      </c>
      <c r="H82" s="102" t="s">
        <v>2471</v>
      </c>
      <c r="I82" s="103">
        <v>104</v>
      </c>
      <c r="J82" s="103">
        <v>44</v>
      </c>
      <c r="K82" s="103">
        <v>44</v>
      </c>
      <c r="L82" s="103">
        <v>24</v>
      </c>
      <c r="M82" s="104">
        <v>50.335999999999999</v>
      </c>
      <c r="N82" s="106">
        <v>51</v>
      </c>
      <c r="O82" s="64">
        <v>2530</v>
      </c>
      <c r="P82" s="65">
        <f>Table2245789101123456789101112131415161718192021222324252627[[#This Row],[PEMBULATAN]]*O82</f>
        <v>129030</v>
      </c>
    </row>
    <row r="83" spans="1:16" ht="24.75" customHeight="1" x14ac:dyDescent="0.2">
      <c r="A83" s="14"/>
      <c r="B83" s="75"/>
      <c r="C83" s="98" t="s">
        <v>2881</v>
      </c>
      <c r="D83" s="99" t="s">
        <v>86</v>
      </c>
      <c r="E83" s="100">
        <v>44512</v>
      </c>
      <c r="F83" s="101" t="s">
        <v>87</v>
      </c>
      <c r="G83" s="100">
        <v>44513</v>
      </c>
      <c r="H83" s="102" t="s">
        <v>2471</v>
      </c>
      <c r="I83" s="103">
        <v>65</v>
      </c>
      <c r="J83" s="103">
        <v>45</v>
      </c>
      <c r="K83" s="103">
        <v>22</v>
      </c>
      <c r="L83" s="103">
        <v>12</v>
      </c>
      <c r="M83" s="104">
        <v>16.087499999999999</v>
      </c>
      <c r="N83" s="106">
        <v>16.087499999999999</v>
      </c>
      <c r="O83" s="64">
        <v>2530</v>
      </c>
      <c r="P83" s="65">
        <f>Table2245789101123456789101112131415161718192021222324252627[[#This Row],[PEMBULATAN]]*O83</f>
        <v>40701.375</v>
      </c>
    </row>
    <row r="84" spans="1:16" ht="24.75" customHeight="1" x14ac:dyDescent="0.2">
      <c r="A84" s="14"/>
      <c r="B84" s="75"/>
      <c r="C84" s="98" t="s">
        <v>2882</v>
      </c>
      <c r="D84" s="99" t="s">
        <v>86</v>
      </c>
      <c r="E84" s="100">
        <v>44512</v>
      </c>
      <c r="F84" s="101" t="s">
        <v>87</v>
      </c>
      <c r="G84" s="100">
        <v>44513</v>
      </c>
      <c r="H84" s="102" t="s">
        <v>2471</v>
      </c>
      <c r="I84" s="103">
        <v>67</v>
      </c>
      <c r="J84" s="103">
        <v>40</v>
      </c>
      <c r="K84" s="103">
        <v>23</v>
      </c>
      <c r="L84" s="103">
        <v>5</v>
      </c>
      <c r="M84" s="104">
        <v>15.41</v>
      </c>
      <c r="N84" s="106">
        <v>16</v>
      </c>
      <c r="O84" s="64">
        <v>2530</v>
      </c>
      <c r="P84" s="65">
        <f>Table2245789101123456789101112131415161718192021222324252627[[#This Row],[PEMBULATAN]]*O84</f>
        <v>40480</v>
      </c>
    </row>
    <row r="85" spans="1:16" ht="24.75" customHeight="1" x14ac:dyDescent="0.2">
      <c r="A85" s="14"/>
      <c r="B85" s="75"/>
      <c r="C85" s="98" t="s">
        <v>2883</v>
      </c>
      <c r="D85" s="99" t="s">
        <v>86</v>
      </c>
      <c r="E85" s="100">
        <v>44512</v>
      </c>
      <c r="F85" s="101" t="s">
        <v>87</v>
      </c>
      <c r="G85" s="100">
        <v>44513</v>
      </c>
      <c r="H85" s="102" t="s">
        <v>2471</v>
      </c>
      <c r="I85" s="103">
        <v>66</v>
      </c>
      <c r="J85" s="103">
        <v>27</v>
      </c>
      <c r="K85" s="103">
        <v>16</v>
      </c>
      <c r="L85" s="103">
        <v>8</v>
      </c>
      <c r="M85" s="104">
        <v>7.1280000000000001</v>
      </c>
      <c r="N85" s="106">
        <v>8</v>
      </c>
      <c r="O85" s="64">
        <v>2530</v>
      </c>
      <c r="P85" s="65">
        <f>Table2245789101123456789101112131415161718192021222324252627[[#This Row],[PEMBULATAN]]*O85</f>
        <v>20240</v>
      </c>
    </row>
    <row r="86" spans="1:16" ht="24.75" customHeight="1" x14ac:dyDescent="0.2">
      <c r="A86" s="14"/>
      <c r="B86" s="75"/>
      <c r="C86" s="98" t="s">
        <v>2884</v>
      </c>
      <c r="D86" s="99" t="s">
        <v>86</v>
      </c>
      <c r="E86" s="100">
        <v>44512</v>
      </c>
      <c r="F86" s="101" t="s">
        <v>87</v>
      </c>
      <c r="G86" s="100">
        <v>44513</v>
      </c>
      <c r="H86" s="102" t="s">
        <v>2471</v>
      </c>
      <c r="I86" s="103">
        <v>140</v>
      </c>
      <c r="J86" s="103">
        <v>75</v>
      </c>
      <c r="K86" s="103">
        <v>45</v>
      </c>
      <c r="L86" s="103">
        <v>13</v>
      </c>
      <c r="M86" s="104">
        <v>118.125</v>
      </c>
      <c r="N86" s="106">
        <v>118.125</v>
      </c>
      <c r="O86" s="64">
        <v>2530</v>
      </c>
      <c r="P86" s="65">
        <f>Table2245789101123456789101112131415161718192021222324252627[[#This Row],[PEMBULATAN]]*O86</f>
        <v>298856.25</v>
      </c>
    </row>
    <row r="87" spans="1:16" ht="24.75" customHeight="1" x14ac:dyDescent="0.2">
      <c r="A87" s="14"/>
      <c r="B87" s="75"/>
      <c r="C87" s="98" t="s">
        <v>2885</v>
      </c>
      <c r="D87" s="99" t="s">
        <v>86</v>
      </c>
      <c r="E87" s="100">
        <v>44512</v>
      </c>
      <c r="F87" s="101" t="s">
        <v>87</v>
      </c>
      <c r="G87" s="100">
        <v>44513</v>
      </c>
      <c r="H87" s="102" t="s">
        <v>2471</v>
      </c>
      <c r="I87" s="103">
        <v>48</v>
      </c>
      <c r="J87" s="103">
        <v>27</v>
      </c>
      <c r="K87" s="103">
        <v>16</v>
      </c>
      <c r="L87" s="103">
        <v>3</v>
      </c>
      <c r="M87" s="104">
        <v>5.1840000000000002</v>
      </c>
      <c r="N87" s="106">
        <v>5.1840000000000002</v>
      </c>
      <c r="O87" s="64">
        <v>2530</v>
      </c>
      <c r="P87" s="65">
        <f>Table2245789101123456789101112131415161718192021222324252627[[#This Row],[PEMBULATAN]]*O87</f>
        <v>13115.52</v>
      </c>
    </row>
    <row r="88" spans="1:16" ht="24.75" customHeight="1" x14ac:dyDescent="0.2">
      <c r="A88" s="14"/>
      <c r="B88" s="75"/>
      <c r="C88" s="98" t="s">
        <v>2886</v>
      </c>
      <c r="D88" s="99" t="s">
        <v>86</v>
      </c>
      <c r="E88" s="100">
        <v>44512</v>
      </c>
      <c r="F88" s="101" t="s">
        <v>87</v>
      </c>
      <c r="G88" s="100">
        <v>44513</v>
      </c>
      <c r="H88" s="102" t="s">
        <v>2471</v>
      </c>
      <c r="I88" s="103">
        <v>58</v>
      </c>
      <c r="J88" s="103">
        <v>60</v>
      </c>
      <c r="K88" s="103">
        <v>20</v>
      </c>
      <c r="L88" s="103">
        <v>3</v>
      </c>
      <c r="M88" s="104">
        <v>17.399999999999999</v>
      </c>
      <c r="N88" s="106">
        <v>18</v>
      </c>
      <c r="O88" s="64">
        <v>2530</v>
      </c>
      <c r="P88" s="65">
        <f>Table2245789101123456789101112131415161718192021222324252627[[#This Row],[PEMBULATAN]]*O88</f>
        <v>45540</v>
      </c>
    </row>
    <row r="89" spans="1:16" ht="24.75" customHeight="1" x14ac:dyDescent="0.2">
      <c r="A89" s="14"/>
      <c r="B89" s="75"/>
      <c r="C89" s="98" t="s">
        <v>2887</v>
      </c>
      <c r="D89" s="99" t="s">
        <v>86</v>
      </c>
      <c r="E89" s="100">
        <v>44512</v>
      </c>
      <c r="F89" s="101" t="s">
        <v>87</v>
      </c>
      <c r="G89" s="100">
        <v>44513</v>
      </c>
      <c r="H89" s="102" t="s">
        <v>2471</v>
      </c>
      <c r="I89" s="103">
        <v>55</v>
      </c>
      <c r="J89" s="103">
        <v>33</v>
      </c>
      <c r="K89" s="103">
        <v>22</v>
      </c>
      <c r="L89" s="103">
        <v>1</v>
      </c>
      <c r="M89" s="104">
        <v>9.9824999999999999</v>
      </c>
      <c r="N89" s="106">
        <v>9.9824999999999999</v>
      </c>
      <c r="O89" s="64">
        <v>2530</v>
      </c>
      <c r="P89" s="65">
        <f>Table2245789101123456789101112131415161718192021222324252627[[#This Row],[PEMBULATAN]]*O89</f>
        <v>25255.724999999999</v>
      </c>
    </row>
    <row r="90" spans="1:16" ht="24.75" customHeight="1" x14ac:dyDescent="0.2">
      <c r="A90" s="14"/>
      <c r="B90" s="75"/>
      <c r="C90" s="98" t="s">
        <v>2888</v>
      </c>
      <c r="D90" s="99" t="s">
        <v>86</v>
      </c>
      <c r="E90" s="100">
        <v>44512</v>
      </c>
      <c r="F90" s="101" t="s">
        <v>87</v>
      </c>
      <c r="G90" s="100">
        <v>44513</v>
      </c>
      <c r="H90" s="102" t="s">
        <v>2471</v>
      </c>
      <c r="I90" s="103">
        <v>96</v>
      </c>
      <c r="J90" s="103">
        <v>31</v>
      </c>
      <c r="K90" s="103">
        <v>31</v>
      </c>
      <c r="L90" s="103">
        <v>6</v>
      </c>
      <c r="M90" s="104">
        <v>23.064</v>
      </c>
      <c r="N90" s="106">
        <v>23.064</v>
      </c>
      <c r="O90" s="64">
        <v>2530</v>
      </c>
      <c r="P90" s="65">
        <f>Table2245789101123456789101112131415161718192021222324252627[[#This Row],[PEMBULATAN]]*O90</f>
        <v>58351.92</v>
      </c>
    </row>
    <row r="91" spans="1:16" ht="24.75" customHeight="1" x14ac:dyDescent="0.2">
      <c r="A91" s="14"/>
      <c r="B91" s="75"/>
      <c r="C91" s="98" t="s">
        <v>2889</v>
      </c>
      <c r="D91" s="99" t="s">
        <v>86</v>
      </c>
      <c r="E91" s="100">
        <v>44512</v>
      </c>
      <c r="F91" s="101" t="s">
        <v>87</v>
      </c>
      <c r="G91" s="100">
        <v>44513</v>
      </c>
      <c r="H91" s="102" t="s">
        <v>2471</v>
      </c>
      <c r="I91" s="103">
        <v>120</v>
      </c>
      <c r="J91" s="103">
        <v>91</v>
      </c>
      <c r="K91" s="103">
        <v>6</v>
      </c>
      <c r="L91" s="103">
        <v>4</v>
      </c>
      <c r="M91" s="104">
        <v>16.38</v>
      </c>
      <c r="N91" s="106">
        <v>17</v>
      </c>
      <c r="O91" s="64">
        <v>2530</v>
      </c>
      <c r="P91" s="65">
        <f>Table2245789101123456789101112131415161718192021222324252627[[#This Row],[PEMBULATAN]]*O91</f>
        <v>43010</v>
      </c>
    </row>
    <row r="92" spans="1:16" ht="24.75" customHeight="1" x14ac:dyDescent="0.2">
      <c r="A92" s="14"/>
      <c r="B92" s="75"/>
      <c r="C92" s="98" t="s">
        <v>2890</v>
      </c>
      <c r="D92" s="99" t="s">
        <v>86</v>
      </c>
      <c r="E92" s="100">
        <v>44512</v>
      </c>
      <c r="F92" s="101" t="s">
        <v>87</v>
      </c>
      <c r="G92" s="100">
        <v>44513</v>
      </c>
      <c r="H92" s="102" t="s">
        <v>2471</v>
      </c>
      <c r="I92" s="103">
        <v>40</v>
      </c>
      <c r="J92" s="103">
        <v>22</v>
      </c>
      <c r="K92" s="103">
        <v>18</v>
      </c>
      <c r="L92" s="103">
        <v>1</v>
      </c>
      <c r="M92" s="104">
        <v>3.96</v>
      </c>
      <c r="N92" s="106">
        <v>3.96</v>
      </c>
      <c r="O92" s="64">
        <v>2530</v>
      </c>
      <c r="P92" s="65">
        <f>Table2245789101123456789101112131415161718192021222324252627[[#This Row],[PEMBULATAN]]*O92</f>
        <v>10018.799999999999</v>
      </c>
    </row>
    <row r="93" spans="1:16" ht="24.75" customHeight="1" x14ac:dyDescent="0.2">
      <c r="A93" s="14"/>
      <c r="B93" s="75"/>
      <c r="C93" s="98" t="s">
        <v>2891</v>
      </c>
      <c r="D93" s="99" t="s">
        <v>86</v>
      </c>
      <c r="E93" s="100">
        <v>44512</v>
      </c>
      <c r="F93" s="101" t="s">
        <v>87</v>
      </c>
      <c r="G93" s="100">
        <v>44513</v>
      </c>
      <c r="H93" s="102" t="s">
        <v>2471</v>
      </c>
      <c r="I93" s="103">
        <v>40</v>
      </c>
      <c r="J93" s="103">
        <v>40</v>
      </c>
      <c r="K93" s="103">
        <v>28</v>
      </c>
      <c r="L93" s="103">
        <v>8</v>
      </c>
      <c r="M93" s="104">
        <v>11.2</v>
      </c>
      <c r="N93" s="106">
        <v>11.2</v>
      </c>
      <c r="O93" s="64">
        <v>2530</v>
      </c>
      <c r="P93" s="65">
        <f>Table2245789101123456789101112131415161718192021222324252627[[#This Row],[PEMBULATAN]]*O93</f>
        <v>28336</v>
      </c>
    </row>
    <row r="94" spans="1:16" ht="24.75" customHeight="1" x14ac:dyDescent="0.2">
      <c r="A94" s="14"/>
      <c r="B94" s="75"/>
      <c r="C94" s="98" t="s">
        <v>2892</v>
      </c>
      <c r="D94" s="99" t="s">
        <v>86</v>
      </c>
      <c r="E94" s="100">
        <v>44512</v>
      </c>
      <c r="F94" s="101" t="s">
        <v>87</v>
      </c>
      <c r="G94" s="100">
        <v>44513</v>
      </c>
      <c r="H94" s="102" t="s">
        <v>2471</v>
      </c>
      <c r="I94" s="103">
        <v>52</v>
      </c>
      <c r="J94" s="103">
        <v>20</v>
      </c>
      <c r="K94" s="103">
        <v>45</v>
      </c>
      <c r="L94" s="103">
        <v>5</v>
      </c>
      <c r="M94" s="104">
        <v>11.7</v>
      </c>
      <c r="N94" s="106">
        <v>11.7</v>
      </c>
      <c r="O94" s="64">
        <v>2530</v>
      </c>
      <c r="P94" s="65">
        <f>Table2245789101123456789101112131415161718192021222324252627[[#This Row],[PEMBULATAN]]*O94</f>
        <v>29601</v>
      </c>
    </row>
    <row r="95" spans="1:16" ht="24.75" customHeight="1" x14ac:dyDescent="0.2">
      <c r="A95" s="14"/>
      <c r="B95" s="75"/>
      <c r="C95" s="98" t="s">
        <v>2893</v>
      </c>
      <c r="D95" s="99" t="s">
        <v>86</v>
      </c>
      <c r="E95" s="100">
        <v>44512</v>
      </c>
      <c r="F95" s="101" t="s">
        <v>87</v>
      </c>
      <c r="G95" s="100">
        <v>44513</v>
      </c>
      <c r="H95" s="102" t="s">
        <v>2471</v>
      </c>
      <c r="I95" s="103">
        <v>97</v>
      </c>
      <c r="J95" s="103">
        <v>65</v>
      </c>
      <c r="K95" s="103">
        <v>21</v>
      </c>
      <c r="L95" s="103">
        <v>5</v>
      </c>
      <c r="M95" s="104">
        <v>33.10125</v>
      </c>
      <c r="N95" s="106">
        <v>33.10125</v>
      </c>
      <c r="O95" s="64">
        <v>2530</v>
      </c>
      <c r="P95" s="65">
        <f>Table2245789101123456789101112131415161718192021222324252627[[#This Row],[PEMBULATAN]]*O95</f>
        <v>83746.162500000006</v>
      </c>
    </row>
    <row r="96" spans="1:16" ht="24.75" customHeight="1" x14ac:dyDescent="0.2">
      <c r="A96" s="14"/>
      <c r="B96" s="75"/>
      <c r="C96" s="98" t="s">
        <v>2894</v>
      </c>
      <c r="D96" s="99" t="s">
        <v>86</v>
      </c>
      <c r="E96" s="100">
        <v>44512</v>
      </c>
      <c r="F96" s="101" t="s">
        <v>87</v>
      </c>
      <c r="G96" s="100">
        <v>44513</v>
      </c>
      <c r="H96" s="102" t="s">
        <v>2471</v>
      </c>
      <c r="I96" s="103">
        <v>63</v>
      </c>
      <c r="J96" s="103">
        <v>45</v>
      </c>
      <c r="K96" s="103">
        <v>22</v>
      </c>
      <c r="L96" s="103">
        <v>9</v>
      </c>
      <c r="M96" s="104">
        <v>15.592499999999999</v>
      </c>
      <c r="N96" s="106">
        <v>15.592499999999999</v>
      </c>
      <c r="O96" s="64">
        <v>2530</v>
      </c>
      <c r="P96" s="65">
        <f>Table2245789101123456789101112131415161718192021222324252627[[#This Row],[PEMBULATAN]]*O96</f>
        <v>39449.025000000001</v>
      </c>
    </row>
    <row r="97" spans="1:16" ht="24.75" customHeight="1" x14ac:dyDescent="0.2">
      <c r="A97" s="14"/>
      <c r="B97" s="75"/>
      <c r="C97" s="98" t="s">
        <v>2895</v>
      </c>
      <c r="D97" s="99" t="s">
        <v>86</v>
      </c>
      <c r="E97" s="100">
        <v>44512</v>
      </c>
      <c r="F97" s="101" t="s">
        <v>87</v>
      </c>
      <c r="G97" s="100">
        <v>44513</v>
      </c>
      <c r="H97" s="102" t="s">
        <v>2471</v>
      </c>
      <c r="I97" s="103">
        <v>42</v>
      </c>
      <c r="J97" s="103">
        <v>22</v>
      </c>
      <c r="K97" s="103">
        <v>18</v>
      </c>
      <c r="L97" s="103">
        <v>3</v>
      </c>
      <c r="M97" s="104">
        <v>4.1580000000000004</v>
      </c>
      <c r="N97" s="106">
        <v>4.1580000000000004</v>
      </c>
      <c r="O97" s="64">
        <v>2530</v>
      </c>
      <c r="P97" s="65">
        <f>Table2245789101123456789101112131415161718192021222324252627[[#This Row],[PEMBULATAN]]*O97</f>
        <v>10519.740000000002</v>
      </c>
    </row>
    <row r="98" spans="1:16" ht="24.75" customHeight="1" x14ac:dyDescent="0.2">
      <c r="A98" s="14"/>
      <c r="B98" s="75"/>
      <c r="C98" s="98" t="s">
        <v>2896</v>
      </c>
      <c r="D98" s="99" t="s">
        <v>86</v>
      </c>
      <c r="E98" s="100">
        <v>44512</v>
      </c>
      <c r="F98" s="101" t="s">
        <v>87</v>
      </c>
      <c r="G98" s="100">
        <v>44513</v>
      </c>
      <c r="H98" s="102" t="s">
        <v>2471</v>
      </c>
      <c r="I98" s="103">
        <v>35</v>
      </c>
      <c r="J98" s="103">
        <v>26</v>
      </c>
      <c r="K98" s="103">
        <v>22</v>
      </c>
      <c r="L98" s="103">
        <v>3</v>
      </c>
      <c r="M98" s="104">
        <v>5.0049999999999999</v>
      </c>
      <c r="N98" s="106">
        <v>5.0049999999999999</v>
      </c>
      <c r="O98" s="64">
        <v>2530</v>
      </c>
      <c r="P98" s="65">
        <f>Table2245789101123456789101112131415161718192021222324252627[[#This Row],[PEMBULATAN]]*O98</f>
        <v>12662.65</v>
      </c>
    </row>
    <row r="99" spans="1:16" ht="24.75" customHeight="1" x14ac:dyDescent="0.2">
      <c r="A99" s="14"/>
      <c r="B99" s="75"/>
      <c r="C99" s="98" t="s">
        <v>2897</v>
      </c>
      <c r="D99" s="99" t="s">
        <v>86</v>
      </c>
      <c r="E99" s="100">
        <v>44512</v>
      </c>
      <c r="F99" s="101" t="s">
        <v>87</v>
      </c>
      <c r="G99" s="100">
        <v>44513</v>
      </c>
      <c r="H99" s="102" t="s">
        <v>2471</v>
      </c>
      <c r="I99" s="103">
        <v>57</v>
      </c>
      <c r="J99" s="103">
        <v>43</v>
      </c>
      <c r="K99" s="103">
        <v>10</v>
      </c>
      <c r="L99" s="103">
        <v>7</v>
      </c>
      <c r="M99" s="104">
        <v>6.1275000000000004</v>
      </c>
      <c r="N99" s="106">
        <v>7</v>
      </c>
      <c r="O99" s="64">
        <v>2530</v>
      </c>
      <c r="P99" s="65">
        <f>Table2245789101123456789101112131415161718192021222324252627[[#This Row],[PEMBULATAN]]*O99</f>
        <v>17710</v>
      </c>
    </row>
    <row r="100" spans="1:16" ht="24.75" customHeight="1" x14ac:dyDescent="0.2">
      <c r="A100" s="14"/>
      <c r="B100" s="75"/>
      <c r="C100" s="98" t="s">
        <v>2898</v>
      </c>
      <c r="D100" s="99" t="s">
        <v>86</v>
      </c>
      <c r="E100" s="100">
        <v>44512</v>
      </c>
      <c r="F100" s="101" t="s">
        <v>87</v>
      </c>
      <c r="G100" s="100">
        <v>44513</v>
      </c>
      <c r="H100" s="102" t="s">
        <v>2471</v>
      </c>
      <c r="I100" s="103">
        <v>78</v>
      </c>
      <c r="J100" s="103">
        <v>56</v>
      </c>
      <c r="K100" s="103">
        <v>22</v>
      </c>
      <c r="L100" s="103">
        <v>1</v>
      </c>
      <c r="M100" s="104">
        <v>24.024000000000001</v>
      </c>
      <c r="N100" s="106">
        <v>24.024000000000001</v>
      </c>
      <c r="O100" s="64">
        <v>2530</v>
      </c>
      <c r="P100" s="65">
        <f>Table2245789101123456789101112131415161718192021222324252627[[#This Row],[PEMBULATAN]]*O100</f>
        <v>60780.72</v>
      </c>
    </row>
    <row r="101" spans="1:16" ht="24.75" customHeight="1" x14ac:dyDescent="0.2">
      <c r="A101" s="14"/>
      <c r="B101" s="75"/>
      <c r="C101" s="98" t="s">
        <v>2899</v>
      </c>
      <c r="D101" s="99" t="s">
        <v>86</v>
      </c>
      <c r="E101" s="100">
        <v>44512</v>
      </c>
      <c r="F101" s="101" t="s">
        <v>87</v>
      </c>
      <c r="G101" s="100">
        <v>44513</v>
      </c>
      <c r="H101" s="102" t="s">
        <v>2471</v>
      </c>
      <c r="I101" s="103">
        <v>40</v>
      </c>
      <c r="J101" s="103">
        <v>36</v>
      </c>
      <c r="K101" s="103">
        <v>12</v>
      </c>
      <c r="L101" s="103">
        <v>1</v>
      </c>
      <c r="M101" s="104">
        <v>4.32</v>
      </c>
      <c r="N101" s="106">
        <v>5</v>
      </c>
      <c r="O101" s="64">
        <v>2530</v>
      </c>
      <c r="P101" s="65">
        <f>Table2245789101123456789101112131415161718192021222324252627[[#This Row],[PEMBULATAN]]*O101</f>
        <v>12650</v>
      </c>
    </row>
    <row r="102" spans="1:16" ht="24.75" customHeight="1" x14ac:dyDescent="0.2">
      <c r="A102" s="14"/>
      <c r="B102" s="75"/>
      <c r="C102" s="98" t="s">
        <v>2900</v>
      </c>
      <c r="D102" s="99" t="s">
        <v>86</v>
      </c>
      <c r="E102" s="100">
        <v>44512</v>
      </c>
      <c r="F102" s="101" t="s">
        <v>87</v>
      </c>
      <c r="G102" s="100">
        <v>44513</v>
      </c>
      <c r="H102" s="102" t="s">
        <v>2471</v>
      </c>
      <c r="I102" s="103">
        <v>61</v>
      </c>
      <c r="J102" s="103">
        <v>45</v>
      </c>
      <c r="K102" s="103">
        <v>22</v>
      </c>
      <c r="L102" s="103">
        <v>2</v>
      </c>
      <c r="M102" s="104">
        <v>15.0975</v>
      </c>
      <c r="N102" s="106">
        <v>15.0975</v>
      </c>
      <c r="O102" s="64">
        <v>2530</v>
      </c>
      <c r="P102" s="65">
        <f>Table2245789101123456789101112131415161718192021222324252627[[#This Row],[PEMBULATAN]]*O102</f>
        <v>38196.675000000003</v>
      </c>
    </row>
    <row r="103" spans="1:16" ht="24.75" customHeight="1" x14ac:dyDescent="0.2">
      <c r="A103" s="14"/>
      <c r="B103" s="75"/>
      <c r="C103" s="98" t="s">
        <v>2901</v>
      </c>
      <c r="D103" s="99" t="s">
        <v>86</v>
      </c>
      <c r="E103" s="100">
        <v>44512</v>
      </c>
      <c r="F103" s="101" t="s">
        <v>87</v>
      </c>
      <c r="G103" s="100">
        <v>44513</v>
      </c>
      <c r="H103" s="102" t="s">
        <v>2471</v>
      </c>
      <c r="I103" s="103">
        <v>48</v>
      </c>
      <c r="J103" s="103">
        <v>30</v>
      </c>
      <c r="K103" s="103">
        <v>22</v>
      </c>
      <c r="L103" s="103">
        <v>2</v>
      </c>
      <c r="M103" s="104">
        <v>7.92</v>
      </c>
      <c r="N103" s="106">
        <v>7.92</v>
      </c>
      <c r="O103" s="64">
        <v>2530</v>
      </c>
      <c r="P103" s="65">
        <f>Table2245789101123456789101112131415161718192021222324252627[[#This Row],[PEMBULATAN]]*O103</f>
        <v>20037.599999999999</v>
      </c>
    </row>
    <row r="104" spans="1:16" ht="24.75" customHeight="1" x14ac:dyDescent="0.2">
      <c r="A104" s="14"/>
      <c r="B104" s="75"/>
      <c r="C104" s="98" t="s">
        <v>2902</v>
      </c>
      <c r="D104" s="99" t="s">
        <v>86</v>
      </c>
      <c r="E104" s="100">
        <v>44512</v>
      </c>
      <c r="F104" s="101" t="s">
        <v>87</v>
      </c>
      <c r="G104" s="100">
        <v>44513</v>
      </c>
      <c r="H104" s="102" t="s">
        <v>2471</v>
      </c>
      <c r="I104" s="103">
        <v>48</v>
      </c>
      <c r="J104" s="103">
        <v>48</v>
      </c>
      <c r="K104" s="103">
        <v>32</v>
      </c>
      <c r="L104" s="103">
        <v>3</v>
      </c>
      <c r="M104" s="104">
        <v>18.431999999999999</v>
      </c>
      <c r="N104" s="106">
        <v>19</v>
      </c>
      <c r="O104" s="64">
        <v>2530</v>
      </c>
      <c r="P104" s="65">
        <f>Table2245789101123456789101112131415161718192021222324252627[[#This Row],[PEMBULATAN]]*O104</f>
        <v>48070</v>
      </c>
    </row>
    <row r="105" spans="1:16" ht="24.75" customHeight="1" x14ac:dyDescent="0.2">
      <c r="A105" s="14"/>
      <c r="B105" s="75"/>
      <c r="C105" s="98" t="s">
        <v>2903</v>
      </c>
      <c r="D105" s="99" t="s">
        <v>86</v>
      </c>
      <c r="E105" s="100">
        <v>44512</v>
      </c>
      <c r="F105" s="101" t="s">
        <v>87</v>
      </c>
      <c r="G105" s="100">
        <v>44513</v>
      </c>
      <c r="H105" s="102" t="s">
        <v>2471</v>
      </c>
      <c r="I105" s="103">
        <v>74</v>
      </c>
      <c r="J105" s="103">
        <v>43</v>
      </c>
      <c r="K105" s="103">
        <v>21</v>
      </c>
      <c r="L105" s="103">
        <v>7</v>
      </c>
      <c r="M105" s="104">
        <v>16.705500000000001</v>
      </c>
      <c r="N105" s="106">
        <v>16.705500000000001</v>
      </c>
      <c r="O105" s="64">
        <v>2530</v>
      </c>
      <c r="P105" s="65">
        <f>Table2245789101123456789101112131415161718192021222324252627[[#This Row],[PEMBULATAN]]*O105</f>
        <v>42264.915000000001</v>
      </c>
    </row>
    <row r="106" spans="1:16" ht="24.75" customHeight="1" x14ac:dyDescent="0.2">
      <c r="A106" s="14"/>
      <c r="B106" s="75"/>
      <c r="C106" s="98" t="s">
        <v>2904</v>
      </c>
      <c r="D106" s="99" t="s">
        <v>86</v>
      </c>
      <c r="E106" s="100">
        <v>44512</v>
      </c>
      <c r="F106" s="101" t="s">
        <v>87</v>
      </c>
      <c r="G106" s="100">
        <v>44513</v>
      </c>
      <c r="H106" s="102" t="s">
        <v>2471</v>
      </c>
      <c r="I106" s="103">
        <v>110</v>
      </c>
      <c r="J106" s="103">
        <v>22</v>
      </c>
      <c r="K106" s="103">
        <v>45</v>
      </c>
      <c r="L106" s="103">
        <v>13</v>
      </c>
      <c r="M106" s="104">
        <v>27.225000000000001</v>
      </c>
      <c r="N106" s="106">
        <v>27.225000000000001</v>
      </c>
      <c r="O106" s="64">
        <v>2530</v>
      </c>
      <c r="P106" s="65">
        <f>Table2245789101123456789101112131415161718192021222324252627[[#This Row],[PEMBULATAN]]*O106</f>
        <v>68879.25</v>
      </c>
    </row>
    <row r="107" spans="1:16" ht="24.75" customHeight="1" x14ac:dyDescent="0.2">
      <c r="A107" s="14"/>
      <c r="B107" s="75"/>
      <c r="C107" s="98" t="s">
        <v>2905</v>
      </c>
      <c r="D107" s="99" t="s">
        <v>86</v>
      </c>
      <c r="E107" s="100">
        <v>44512</v>
      </c>
      <c r="F107" s="101" t="s">
        <v>87</v>
      </c>
      <c r="G107" s="100">
        <v>44513</v>
      </c>
      <c r="H107" s="102" t="s">
        <v>2471</v>
      </c>
      <c r="I107" s="103">
        <v>116</v>
      </c>
      <c r="J107" s="103">
        <v>10</v>
      </c>
      <c r="K107" s="103">
        <v>10</v>
      </c>
      <c r="L107" s="103">
        <v>2</v>
      </c>
      <c r="M107" s="104">
        <v>2.9</v>
      </c>
      <c r="N107" s="106">
        <v>2.9</v>
      </c>
      <c r="O107" s="64">
        <v>2530</v>
      </c>
      <c r="P107" s="65">
        <f>Table2245789101123456789101112131415161718192021222324252627[[#This Row],[PEMBULATAN]]*O107</f>
        <v>7337</v>
      </c>
    </row>
    <row r="108" spans="1:16" ht="24.75" customHeight="1" x14ac:dyDescent="0.2">
      <c r="A108" s="14"/>
      <c r="B108" s="75"/>
      <c r="C108" s="98" t="s">
        <v>2906</v>
      </c>
      <c r="D108" s="99" t="s">
        <v>86</v>
      </c>
      <c r="E108" s="100">
        <v>44512</v>
      </c>
      <c r="F108" s="101" t="s">
        <v>87</v>
      </c>
      <c r="G108" s="100">
        <v>44513</v>
      </c>
      <c r="H108" s="102" t="s">
        <v>2471</v>
      </c>
      <c r="I108" s="103">
        <v>103</v>
      </c>
      <c r="J108" s="103">
        <v>13</v>
      </c>
      <c r="K108" s="103">
        <v>10</v>
      </c>
      <c r="L108" s="103">
        <v>2</v>
      </c>
      <c r="M108" s="104">
        <v>3.3475000000000001</v>
      </c>
      <c r="N108" s="106">
        <v>4</v>
      </c>
      <c r="O108" s="64">
        <v>2530</v>
      </c>
      <c r="P108" s="65">
        <f>Table2245789101123456789101112131415161718192021222324252627[[#This Row],[PEMBULATAN]]*O108</f>
        <v>10120</v>
      </c>
    </row>
    <row r="109" spans="1:16" ht="24.75" customHeight="1" x14ac:dyDescent="0.2">
      <c r="A109" s="14"/>
      <c r="B109" s="75"/>
      <c r="C109" s="98" t="s">
        <v>2907</v>
      </c>
      <c r="D109" s="99" t="s">
        <v>86</v>
      </c>
      <c r="E109" s="100">
        <v>44512</v>
      </c>
      <c r="F109" s="101" t="s">
        <v>87</v>
      </c>
      <c r="G109" s="100">
        <v>44513</v>
      </c>
      <c r="H109" s="102" t="s">
        <v>2471</v>
      </c>
      <c r="I109" s="103">
        <v>62</v>
      </c>
      <c r="J109" s="103">
        <v>38</v>
      </c>
      <c r="K109" s="103">
        <v>22</v>
      </c>
      <c r="L109" s="103">
        <v>7</v>
      </c>
      <c r="M109" s="104">
        <v>12.958</v>
      </c>
      <c r="N109" s="106">
        <v>12.958</v>
      </c>
      <c r="O109" s="64">
        <v>2530</v>
      </c>
      <c r="P109" s="65">
        <f>Table2245789101123456789101112131415161718192021222324252627[[#This Row],[PEMBULATAN]]*O109</f>
        <v>32783.74</v>
      </c>
    </row>
    <row r="110" spans="1:16" ht="24.75" customHeight="1" x14ac:dyDescent="0.2">
      <c r="A110" s="14"/>
      <c r="B110" s="75"/>
      <c r="C110" s="98" t="s">
        <v>2908</v>
      </c>
      <c r="D110" s="99" t="s">
        <v>86</v>
      </c>
      <c r="E110" s="100">
        <v>44512</v>
      </c>
      <c r="F110" s="101" t="s">
        <v>87</v>
      </c>
      <c r="G110" s="100">
        <v>44513</v>
      </c>
      <c r="H110" s="102" t="s">
        <v>2471</v>
      </c>
      <c r="I110" s="103">
        <v>122</v>
      </c>
      <c r="J110" s="103">
        <v>10</v>
      </c>
      <c r="K110" s="103">
        <v>10</v>
      </c>
      <c r="L110" s="103">
        <v>7</v>
      </c>
      <c r="M110" s="104">
        <v>3.05</v>
      </c>
      <c r="N110" s="106">
        <v>7</v>
      </c>
      <c r="O110" s="64">
        <v>2530</v>
      </c>
      <c r="P110" s="65">
        <f>Table2245789101123456789101112131415161718192021222324252627[[#This Row],[PEMBULATAN]]*O110</f>
        <v>17710</v>
      </c>
    </row>
    <row r="111" spans="1:16" ht="24.75" customHeight="1" x14ac:dyDescent="0.2">
      <c r="A111" s="14"/>
      <c r="B111" s="75"/>
      <c r="C111" s="98" t="s">
        <v>2909</v>
      </c>
      <c r="D111" s="99" t="s">
        <v>86</v>
      </c>
      <c r="E111" s="100">
        <v>44512</v>
      </c>
      <c r="F111" s="101" t="s">
        <v>87</v>
      </c>
      <c r="G111" s="100">
        <v>44513</v>
      </c>
      <c r="H111" s="102" t="s">
        <v>2471</v>
      </c>
      <c r="I111" s="103">
        <v>43</v>
      </c>
      <c r="J111" s="103">
        <v>42</v>
      </c>
      <c r="K111" s="103">
        <v>33</v>
      </c>
      <c r="L111" s="103">
        <v>14</v>
      </c>
      <c r="M111" s="104">
        <v>14.8995</v>
      </c>
      <c r="N111" s="106">
        <v>14.8995</v>
      </c>
      <c r="O111" s="64">
        <v>2530</v>
      </c>
      <c r="P111" s="65">
        <f>Table2245789101123456789101112131415161718192021222324252627[[#This Row],[PEMBULATAN]]*O111</f>
        <v>37695.735000000001</v>
      </c>
    </row>
    <row r="112" spans="1:16" ht="24.75" customHeight="1" x14ac:dyDescent="0.2">
      <c r="A112" s="14"/>
      <c r="B112" s="75"/>
      <c r="C112" s="98" t="s">
        <v>2910</v>
      </c>
      <c r="D112" s="99" t="s">
        <v>86</v>
      </c>
      <c r="E112" s="100">
        <v>44512</v>
      </c>
      <c r="F112" s="101" t="s">
        <v>87</v>
      </c>
      <c r="G112" s="100">
        <v>44513</v>
      </c>
      <c r="H112" s="102" t="s">
        <v>2471</v>
      </c>
      <c r="I112" s="103">
        <v>67</v>
      </c>
      <c r="J112" s="103">
        <v>40</v>
      </c>
      <c r="K112" s="103">
        <v>47</v>
      </c>
      <c r="L112" s="103">
        <v>28</v>
      </c>
      <c r="M112" s="104">
        <v>31.49</v>
      </c>
      <c r="N112" s="106">
        <v>32</v>
      </c>
      <c r="O112" s="64">
        <v>2530</v>
      </c>
      <c r="P112" s="65">
        <f>Table2245789101123456789101112131415161718192021222324252627[[#This Row],[PEMBULATAN]]*O112</f>
        <v>80960</v>
      </c>
    </row>
    <row r="113" spans="1:16" ht="24.75" customHeight="1" x14ac:dyDescent="0.2">
      <c r="A113" s="14"/>
      <c r="B113" s="75"/>
      <c r="C113" s="98" t="s">
        <v>2911</v>
      </c>
      <c r="D113" s="99" t="s">
        <v>86</v>
      </c>
      <c r="E113" s="100">
        <v>44512</v>
      </c>
      <c r="F113" s="101" t="s">
        <v>87</v>
      </c>
      <c r="G113" s="100">
        <v>44513</v>
      </c>
      <c r="H113" s="102" t="s">
        <v>2471</v>
      </c>
      <c r="I113" s="103">
        <v>65</v>
      </c>
      <c r="J113" s="103">
        <v>40</v>
      </c>
      <c r="K113" s="103">
        <v>62</v>
      </c>
      <c r="L113" s="103">
        <v>35</v>
      </c>
      <c r="M113" s="104">
        <v>40.299999999999997</v>
      </c>
      <c r="N113" s="106">
        <v>41</v>
      </c>
      <c r="O113" s="64">
        <v>2530</v>
      </c>
      <c r="P113" s="65">
        <f>Table2245789101123456789101112131415161718192021222324252627[[#This Row],[PEMBULATAN]]*O113</f>
        <v>103730</v>
      </c>
    </row>
    <row r="114" spans="1:16" ht="24.75" customHeight="1" x14ac:dyDescent="0.2">
      <c r="A114" s="14"/>
      <c r="B114" s="75"/>
      <c r="C114" s="98" t="s">
        <v>2912</v>
      </c>
      <c r="D114" s="99" t="s">
        <v>86</v>
      </c>
      <c r="E114" s="100">
        <v>44512</v>
      </c>
      <c r="F114" s="101" t="s">
        <v>87</v>
      </c>
      <c r="G114" s="100">
        <v>44513</v>
      </c>
      <c r="H114" s="102" t="s">
        <v>2471</v>
      </c>
      <c r="I114" s="103">
        <v>76</v>
      </c>
      <c r="J114" s="103">
        <v>60</v>
      </c>
      <c r="K114" s="103">
        <v>22</v>
      </c>
      <c r="L114" s="103">
        <v>8</v>
      </c>
      <c r="M114" s="104">
        <v>25.08</v>
      </c>
      <c r="N114" s="106">
        <v>25.08</v>
      </c>
      <c r="O114" s="64">
        <v>2530</v>
      </c>
      <c r="P114" s="65">
        <f>Table2245789101123456789101112131415161718192021222324252627[[#This Row],[PEMBULATAN]]*O114</f>
        <v>63452.399999999994</v>
      </c>
    </row>
    <row r="115" spans="1:16" ht="24.75" customHeight="1" x14ac:dyDescent="0.2">
      <c r="A115" s="14"/>
      <c r="B115" s="75"/>
      <c r="C115" s="98" t="s">
        <v>2913</v>
      </c>
      <c r="D115" s="99" t="s">
        <v>86</v>
      </c>
      <c r="E115" s="100">
        <v>44512</v>
      </c>
      <c r="F115" s="101" t="s">
        <v>87</v>
      </c>
      <c r="G115" s="100">
        <v>44513</v>
      </c>
      <c r="H115" s="102" t="s">
        <v>2471</v>
      </c>
      <c r="I115" s="103">
        <v>55</v>
      </c>
      <c r="J115" s="103">
        <v>33</v>
      </c>
      <c r="K115" s="103">
        <v>23</v>
      </c>
      <c r="L115" s="103">
        <v>7</v>
      </c>
      <c r="M115" s="104">
        <v>10.436249999999999</v>
      </c>
      <c r="N115" s="106">
        <v>11</v>
      </c>
      <c r="O115" s="64">
        <v>2530</v>
      </c>
      <c r="P115" s="65">
        <f>Table2245789101123456789101112131415161718192021222324252627[[#This Row],[PEMBULATAN]]*O115</f>
        <v>27830</v>
      </c>
    </row>
    <row r="116" spans="1:16" ht="24.75" customHeight="1" x14ac:dyDescent="0.2">
      <c r="A116" s="14"/>
      <c r="B116" s="75"/>
      <c r="C116" s="98" t="s">
        <v>2914</v>
      </c>
      <c r="D116" s="99" t="s">
        <v>86</v>
      </c>
      <c r="E116" s="100">
        <v>44512</v>
      </c>
      <c r="F116" s="101" t="s">
        <v>87</v>
      </c>
      <c r="G116" s="100">
        <v>44513</v>
      </c>
      <c r="H116" s="102" t="s">
        <v>2471</v>
      </c>
      <c r="I116" s="103">
        <v>57</v>
      </c>
      <c r="J116" s="103">
        <v>48</v>
      </c>
      <c r="K116" s="103">
        <v>32</v>
      </c>
      <c r="L116" s="103">
        <v>9</v>
      </c>
      <c r="M116" s="104">
        <v>21.888000000000002</v>
      </c>
      <c r="N116" s="106">
        <v>21.888000000000002</v>
      </c>
      <c r="O116" s="64">
        <v>2530</v>
      </c>
      <c r="P116" s="65">
        <f>Table2245789101123456789101112131415161718192021222324252627[[#This Row],[PEMBULATAN]]*O116</f>
        <v>55376.640000000007</v>
      </c>
    </row>
    <row r="117" spans="1:16" ht="24.75" customHeight="1" x14ac:dyDescent="0.2">
      <c r="A117" s="14"/>
      <c r="B117" s="75"/>
      <c r="C117" s="98" t="s">
        <v>2915</v>
      </c>
      <c r="D117" s="99" t="s">
        <v>86</v>
      </c>
      <c r="E117" s="100">
        <v>44512</v>
      </c>
      <c r="F117" s="101" t="s">
        <v>87</v>
      </c>
      <c r="G117" s="100">
        <v>44513</v>
      </c>
      <c r="H117" s="102" t="s">
        <v>2471</v>
      </c>
      <c r="I117" s="103">
        <v>40</v>
      </c>
      <c r="J117" s="103">
        <v>33</v>
      </c>
      <c r="K117" s="103">
        <v>25</v>
      </c>
      <c r="L117" s="103">
        <v>10</v>
      </c>
      <c r="M117" s="104">
        <v>8.25</v>
      </c>
      <c r="N117" s="106">
        <v>10</v>
      </c>
      <c r="O117" s="64">
        <v>2530</v>
      </c>
      <c r="P117" s="65">
        <f>Table2245789101123456789101112131415161718192021222324252627[[#This Row],[PEMBULATAN]]*O117</f>
        <v>25300</v>
      </c>
    </row>
    <row r="118" spans="1:16" ht="24.75" customHeight="1" x14ac:dyDescent="0.2">
      <c r="A118" s="14"/>
      <c r="B118" s="75"/>
      <c r="C118" s="98" t="s">
        <v>2916</v>
      </c>
      <c r="D118" s="99" t="s">
        <v>86</v>
      </c>
      <c r="E118" s="100">
        <v>44512</v>
      </c>
      <c r="F118" s="101" t="s">
        <v>87</v>
      </c>
      <c r="G118" s="100">
        <v>44513</v>
      </c>
      <c r="H118" s="102" t="s">
        <v>2471</v>
      </c>
      <c r="I118" s="103">
        <v>102</v>
      </c>
      <c r="J118" s="103">
        <v>68</v>
      </c>
      <c r="K118" s="103">
        <v>69</v>
      </c>
      <c r="L118" s="103">
        <v>16</v>
      </c>
      <c r="M118" s="104">
        <v>119.646</v>
      </c>
      <c r="N118" s="106">
        <v>119.646</v>
      </c>
      <c r="O118" s="64">
        <v>2530</v>
      </c>
      <c r="P118" s="65">
        <f>Table2245789101123456789101112131415161718192021222324252627[[#This Row],[PEMBULATAN]]*O118</f>
        <v>302704.38</v>
      </c>
    </row>
    <row r="119" spans="1:16" ht="24.75" customHeight="1" x14ac:dyDescent="0.2">
      <c r="A119" s="14"/>
      <c r="B119" s="75"/>
      <c r="C119" s="98" t="s">
        <v>2917</v>
      </c>
      <c r="D119" s="99" t="s">
        <v>86</v>
      </c>
      <c r="E119" s="100">
        <v>44512</v>
      </c>
      <c r="F119" s="101" t="s">
        <v>87</v>
      </c>
      <c r="G119" s="100">
        <v>44513</v>
      </c>
      <c r="H119" s="102" t="s">
        <v>2471</v>
      </c>
      <c r="I119" s="103">
        <v>40</v>
      </c>
      <c r="J119" s="103">
        <v>35</v>
      </c>
      <c r="K119" s="103">
        <v>22</v>
      </c>
      <c r="L119" s="103">
        <v>6</v>
      </c>
      <c r="M119" s="104">
        <v>7.7</v>
      </c>
      <c r="N119" s="106">
        <v>7.7</v>
      </c>
      <c r="O119" s="64">
        <v>2530</v>
      </c>
      <c r="P119" s="65">
        <f>Table2245789101123456789101112131415161718192021222324252627[[#This Row],[PEMBULATAN]]*O119</f>
        <v>19481</v>
      </c>
    </row>
    <row r="120" spans="1:16" ht="24.75" customHeight="1" x14ac:dyDescent="0.2">
      <c r="A120" s="14"/>
      <c r="B120" s="75"/>
      <c r="C120" s="98" t="s">
        <v>2918</v>
      </c>
      <c r="D120" s="99" t="s">
        <v>86</v>
      </c>
      <c r="E120" s="100">
        <v>44512</v>
      </c>
      <c r="F120" s="101" t="s">
        <v>87</v>
      </c>
      <c r="G120" s="100">
        <v>44513</v>
      </c>
      <c r="H120" s="102" t="s">
        <v>2471</v>
      </c>
      <c r="I120" s="103">
        <v>102</v>
      </c>
      <c r="J120" s="103">
        <v>8</v>
      </c>
      <c r="K120" s="103">
        <v>8</v>
      </c>
      <c r="L120" s="103">
        <v>2</v>
      </c>
      <c r="M120" s="104">
        <v>1.6319999999999999</v>
      </c>
      <c r="N120" s="106">
        <v>2</v>
      </c>
      <c r="O120" s="64">
        <v>2530</v>
      </c>
      <c r="P120" s="65">
        <f>Table2245789101123456789101112131415161718192021222324252627[[#This Row],[PEMBULATAN]]*O120</f>
        <v>5060</v>
      </c>
    </row>
    <row r="121" spans="1:16" ht="24.75" customHeight="1" x14ac:dyDescent="0.2">
      <c r="A121" s="14"/>
      <c r="B121" s="75"/>
      <c r="C121" s="98" t="s">
        <v>2919</v>
      </c>
      <c r="D121" s="99" t="s">
        <v>86</v>
      </c>
      <c r="E121" s="100">
        <v>44512</v>
      </c>
      <c r="F121" s="101" t="s">
        <v>87</v>
      </c>
      <c r="G121" s="100">
        <v>44513</v>
      </c>
      <c r="H121" s="102" t="s">
        <v>2471</v>
      </c>
      <c r="I121" s="103">
        <v>50</v>
      </c>
      <c r="J121" s="103">
        <v>46</v>
      </c>
      <c r="K121" s="103">
        <v>22</v>
      </c>
      <c r="L121" s="103">
        <v>6</v>
      </c>
      <c r="M121" s="104">
        <v>12.65</v>
      </c>
      <c r="N121" s="106">
        <v>12.65</v>
      </c>
      <c r="O121" s="64">
        <v>2530</v>
      </c>
      <c r="P121" s="65">
        <f>Table2245789101123456789101112131415161718192021222324252627[[#This Row],[PEMBULATAN]]*O121</f>
        <v>32004.5</v>
      </c>
    </row>
    <row r="122" spans="1:16" ht="24.75" customHeight="1" x14ac:dyDescent="0.2">
      <c r="A122" s="14"/>
      <c r="B122" s="75"/>
      <c r="C122" s="98" t="s">
        <v>2920</v>
      </c>
      <c r="D122" s="99" t="s">
        <v>86</v>
      </c>
      <c r="E122" s="100">
        <v>44512</v>
      </c>
      <c r="F122" s="101" t="s">
        <v>87</v>
      </c>
      <c r="G122" s="100">
        <v>44513</v>
      </c>
      <c r="H122" s="102" t="s">
        <v>2471</v>
      </c>
      <c r="I122" s="103">
        <v>203</v>
      </c>
      <c r="J122" s="103">
        <v>25</v>
      </c>
      <c r="K122" s="103">
        <v>15</v>
      </c>
      <c r="L122" s="103">
        <v>15</v>
      </c>
      <c r="M122" s="104">
        <v>19.03125</v>
      </c>
      <c r="N122" s="106">
        <v>19.03125</v>
      </c>
      <c r="O122" s="64">
        <v>2530</v>
      </c>
      <c r="P122" s="65">
        <f>Table2245789101123456789101112131415161718192021222324252627[[#This Row],[PEMBULATAN]]*O122</f>
        <v>48149.0625</v>
      </c>
    </row>
    <row r="123" spans="1:16" ht="24.75" customHeight="1" x14ac:dyDescent="0.2">
      <c r="A123" s="14"/>
      <c r="B123" s="75"/>
      <c r="C123" s="98" t="s">
        <v>2921</v>
      </c>
      <c r="D123" s="99" t="s">
        <v>86</v>
      </c>
      <c r="E123" s="100">
        <v>44512</v>
      </c>
      <c r="F123" s="101" t="s">
        <v>87</v>
      </c>
      <c r="G123" s="100">
        <v>44513</v>
      </c>
      <c r="H123" s="102" t="s">
        <v>2471</v>
      </c>
      <c r="I123" s="103">
        <v>91</v>
      </c>
      <c r="J123" s="103">
        <v>45</v>
      </c>
      <c r="K123" s="103">
        <v>11</v>
      </c>
      <c r="L123" s="103">
        <v>2</v>
      </c>
      <c r="M123" s="104">
        <v>11.26125</v>
      </c>
      <c r="N123" s="106">
        <v>11.26125</v>
      </c>
      <c r="O123" s="64">
        <v>2530</v>
      </c>
      <c r="P123" s="65">
        <f>Table2245789101123456789101112131415161718192021222324252627[[#This Row],[PEMBULATAN]]*O123</f>
        <v>28490.962500000001</v>
      </c>
    </row>
    <row r="124" spans="1:16" ht="24.75" customHeight="1" x14ac:dyDescent="0.2">
      <c r="A124" s="14"/>
      <c r="B124" s="75"/>
      <c r="C124" s="98" t="s">
        <v>2922</v>
      </c>
      <c r="D124" s="99" t="s">
        <v>86</v>
      </c>
      <c r="E124" s="100">
        <v>44512</v>
      </c>
      <c r="F124" s="101" t="s">
        <v>87</v>
      </c>
      <c r="G124" s="100">
        <v>44513</v>
      </c>
      <c r="H124" s="102" t="s">
        <v>2471</v>
      </c>
      <c r="I124" s="103">
        <v>68</v>
      </c>
      <c r="J124" s="103">
        <v>53</v>
      </c>
      <c r="K124" s="103">
        <v>25</v>
      </c>
      <c r="L124" s="103">
        <v>16</v>
      </c>
      <c r="M124" s="104">
        <v>22.524999999999999</v>
      </c>
      <c r="N124" s="106">
        <v>22.524999999999999</v>
      </c>
      <c r="O124" s="64">
        <v>2530</v>
      </c>
      <c r="P124" s="65">
        <f>Table2245789101123456789101112131415161718192021222324252627[[#This Row],[PEMBULATAN]]*O124</f>
        <v>56988.25</v>
      </c>
    </row>
    <row r="125" spans="1:16" ht="24.75" customHeight="1" x14ac:dyDescent="0.2">
      <c r="A125" s="14"/>
      <c r="B125" s="75"/>
      <c r="C125" s="98" t="s">
        <v>2923</v>
      </c>
      <c r="D125" s="99" t="s">
        <v>86</v>
      </c>
      <c r="E125" s="100">
        <v>44512</v>
      </c>
      <c r="F125" s="101" t="s">
        <v>87</v>
      </c>
      <c r="G125" s="100">
        <v>44513</v>
      </c>
      <c r="H125" s="102" t="s">
        <v>2471</v>
      </c>
      <c r="I125" s="103">
        <v>47</v>
      </c>
      <c r="J125" s="103">
        <v>41</v>
      </c>
      <c r="K125" s="103">
        <v>33</v>
      </c>
      <c r="L125" s="103">
        <v>4</v>
      </c>
      <c r="M125" s="104">
        <v>15.89775</v>
      </c>
      <c r="N125" s="106">
        <v>15.89775</v>
      </c>
      <c r="O125" s="64">
        <v>2530</v>
      </c>
      <c r="P125" s="65">
        <f>Table2245789101123456789101112131415161718192021222324252627[[#This Row],[PEMBULATAN]]*O125</f>
        <v>40221.307500000003</v>
      </c>
    </row>
    <row r="126" spans="1:16" ht="24.75" customHeight="1" x14ac:dyDescent="0.2">
      <c r="A126" s="14"/>
      <c r="B126" s="75"/>
      <c r="C126" s="98" t="s">
        <v>2924</v>
      </c>
      <c r="D126" s="99" t="s">
        <v>86</v>
      </c>
      <c r="E126" s="100">
        <v>44512</v>
      </c>
      <c r="F126" s="101" t="s">
        <v>87</v>
      </c>
      <c r="G126" s="100">
        <v>44513</v>
      </c>
      <c r="H126" s="102" t="s">
        <v>2471</v>
      </c>
      <c r="I126" s="103">
        <v>62</v>
      </c>
      <c r="J126" s="103">
        <v>23</v>
      </c>
      <c r="K126" s="103">
        <v>17</v>
      </c>
      <c r="L126" s="103">
        <v>6</v>
      </c>
      <c r="M126" s="104">
        <v>6.0605000000000002</v>
      </c>
      <c r="N126" s="106">
        <v>6.0605000000000002</v>
      </c>
      <c r="O126" s="64">
        <v>2530</v>
      </c>
      <c r="P126" s="65">
        <f>Table2245789101123456789101112131415161718192021222324252627[[#This Row],[PEMBULATAN]]*O126</f>
        <v>15333.065000000001</v>
      </c>
    </row>
    <row r="127" spans="1:16" ht="24.75" customHeight="1" x14ac:dyDescent="0.2">
      <c r="A127" s="14"/>
      <c r="B127" s="75"/>
      <c r="C127" s="98" t="s">
        <v>2925</v>
      </c>
      <c r="D127" s="99" t="s">
        <v>86</v>
      </c>
      <c r="E127" s="100">
        <v>44512</v>
      </c>
      <c r="F127" s="101" t="s">
        <v>87</v>
      </c>
      <c r="G127" s="100">
        <v>44513</v>
      </c>
      <c r="H127" s="102" t="s">
        <v>2471</v>
      </c>
      <c r="I127" s="103">
        <v>142</v>
      </c>
      <c r="J127" s="103">
        <v>25</v>
      </c>
      <c r="K127" s="103">
        <v>12</v>
      </c>
      <c r="L127" s="103">
        <v>10</v>
      </c>
      <c r="M127" s="104">
        <v>10.65</v>
      </c>
      <c r="N127" s="106">
        <v>10.65</v>
      </c>
      <c r="O127" s="64">
        <v>2530</v>
      </c>
      <c r="P127" s="65">
        <f>Table2245789101123456789101112131415161718192021222324252627[[#This Row],[PEMBULATAN]]*O127</f>
        <v>26944.5</v>
      </c>
    </row>
    <row r="128" spans="1:16" ht="24.75" customHeight="1" x14ac:dyDescent="0.2">
      <c r="A128" s="14"/>
      <c r="B128" s="75"/>
      <c r="C128" s="98" t="s">
        <v>2926</v>
      </c>
      <c r="D128" s="99" t="s">
        <v>86</v>
      </c>
      <c r="E128" s="100">
        <v>44512</v>
      </c>
      <c r="F128" s="101" t="s">
        <v>87</v>
      </c>
      <c r="G128" s="100">
        <v>44513</v>
      </c>
      <c r="H128" s="102" t="s">
        <v>2471</v>
      </c>
      <c r="I128" s="103">
        <v>133</v>
      </c>
      <c r="J128" s="103">
        <v>26</v>
      </c>
      <c r="K128" s="103">
        <v>11</v>
      </c>
      <c r="L128" s="103">
        <v>8</v>
      </c>
      <c r="M128" s="104">
        <v>9.5094999999999992</v>
      </c>
      <c r="N128" s="106">
        <v>9.5094999999999992</v>
      </c>
      <c r="O128" s="64">
        <v>2530</v>
      </c>
      <c r="P128" s="65">
        <f>Table2245789101123456789101112131415161718192021222324252627[[#This Row],[PEMBULATAN]]*O128</f>
        <v>24059.034999999996</v>
      </c>
    </row>
    <row r="129" spans="1:16" ht="24.75" customHeight="1" x14ac:dyDescent="0.2">
      <c r="A129" s="14"/>
      <c r="B129" s="75"/>
      <c r="C129" s="98" t="s">
        <v>2927</v>
      </c>
      <c r="D129" s="99" t="s">
        <v>86</v>
      </c>
      <c r="E129" s="100">
        <v>44512</v>
      </c>
      <c r="F129" s="101" t="s">
        <v>87</v>
      </c>
      <c r="G129" s="100">
        <v>44513</v>
      </c>
      <c r="H129" s="102" t="s">
        <v>2471</v>
      </c>
      <c r="I129" s="103">
        <v>122</v>
      </c>
      <c r="J129" s="103">
        <v>30</v>
      </c>
      <c r="K129" s="103">
        <v>30</v>
      </c>
      <c r="L129" s="103">
        <v>15</v>
      </c>
      <c r="M129" s="104">
        <v>27.45</v>
      </c>
      <c r="N129" s="106">
        <v>28</v>
      </c>
      <c r="O129" s="64">
        <v>2530</v>
      </c>
      <c r="P129" s="65">
        <f>Table2245789101123456789101112131415161718192021222324252627[[#This Row],[PEMBULATAN]]*O129</f>
        <v>70840</v>
      </c>
    </row>
    <row r="130" spans="1:16" ht="24.75" customHeight="1" x14ac:dyDescent="0.2">
      <c r="A130" s="14"/>
      <c r="B130" s="75"/>
      <c r="C130" s="98" t="s">
        <v>2928</v>
      </c>
      <c r="D130" s="99" t="s">
        <v>86</v>
      </c>
      <c r="E130" s="100">
        <v>44512</v>
      </c>
      <c r="F130" s="101" t="s">
        <v>87</v>
      </c>
      <c r="G130" s="100">
        <v>44513</v>
      </c>
      <c r="H130" s="102" t="s">
        <v>2471</v>
      </c>
      <c r="I130" s="103">
        <v>48</v>
      </c>
      <c r="J130" s="103">
        <v>31</v>
      </c>
      <c r="K130" s="103">
        <v>22</v>
      </c>
      <c r="L130" s="103">
        <v>10</v>
      </c>
      <c r="M130" s="104">
        <v>8.1839999999999993</v>
      </c>
      <c r="N130" s="106">
        <v>10</v>
      </c>
      <c r="O130" s="64">
        <v>2530</v>
      </c>
      <c r="P130" s="65">
        <f>Table2245789101123456789101112131415161718192021222324252627[[#This Row],[PEMBULATAN]]*O130</f>
        <v>25300</v>
      </c>
    </row>
    <row r="131" spans="1:16" ht="24.75" customHeight="1" x14ac:dyDescent="0.2">
      <c r="A131" s="14"/>
      <c r="B131" s="75"/>
      <c r="C131" s="98" t="s">
        <v>2929</v>
      </c>
      <c r="D131" s="99" t="s">
        <v>86</v>
      </c>
      <c r="E131" s="100">
        <v>44512</v>
      </c>
      <c r="F131" s="101" t="s">
        <v>87</v>
      </c>
      <c r="G131" s="100">
        <v>44513</v>
      </c>
      <c r="H131" s="102" t="s">
        <v>2471</v>
      </c>
      <c r="I131" s="103">
        <v>38</v>
      </c>
      <c r="J131" s="103">
        <v>22</v>
      </c>
      <c r="K131" s="103">
        <v>18</v>
      </c>
      <c r="L131" s="103">
        <v>6</v>
      </c>
      <c r="M131" s="104">
        <v>3.762</v>
      </c>
      <c r="N131" s="106">
        <v>6</v>
      </c>
      <c r="O131" s="64">
        <v>2530</v>
      </c>
      <c r="P131" s="65">
        <f>Table2245789101123456789101112131415161718192021222324252627[[#This Row],[PEMBULATAN]]*O131</f>
        <v>15180</v>
      </c>
    </row>
    <row r="132" spans="1:16" ht="24.75" customHeight="1" x14ac:dyDescent="0.2">
      <c r="A132" s="14"/>
      <c r="B132" s="75"/>
      <c r="C132" s="98" t="s">
        <v>2930</v>
      </c>
      <c r="D132" s="99" t="s">
        <v>86</v>
      </c>
      <c r="E132" s="100">
        <v>44512</v>
      </c>
      <c r="F132" s="101" t="s">
        <v>87</v>
      </c>
      <c r="G132" s="100">
        <v>44513</v>
      </c>
      <c r="H132" s="102" t="s">
        <v>2471</v>
      </c>
      <c r="I132" s="103">
        <v>102</v>
      </c>
      <c r="J132" s="103">
        <v>13</v>
      </c>
      <c r="K132" s="103">
        <v>13</v>
      </c>
      <c r="L132" s="103">
        <v>2</v>
      </c>
      <c r="M132" s="104">
        <v>4.3094999999999999</v>
      </c>
      <c r="N132" s="106">
        <v>5</v>
      </c>
      <c r="O132" s="64">
        <v>2530</v>
      </c>
      <c r="P132" s="65">
        <f>Table2245789101123456789101112131415161718192021222324252627[[#This Row],[PEMBULATAN]]*O132</f>
        <v>12650</v>
      </c>
    </row>
    <row r="133" spans="1:16" ht="24.75" customHeight="1" x14ac:dyDescent="0.2">
      <c r="A133" s="14"/>
      <c r="B133" s="75"/>
      <c r="C133" s="98" t="s">
        <v>2931</v>
      </c>
      <c r="D133" s="99" t="s">
        <v>86</v>
      </c>
      <c r="E133" s="100">
        <v>44512</v>
      </c>
      <c r="F133" s="101" t="s">
        <v>87</v>
      </c>
      <c r="G133" s="100">
        <v>44513</v>
      </c>
      <c r="H133" s="102" t="s">
        <v>2471</v>
      </c>
      <c r="I133" s="103">
        <v>94</v>
      </c>
      <c r="J133" s="103">
        <v>38</v>
      </c>
      <c r="K133" s="103">
        <v>22</v>
      </c>
      <c r="L133" s="103">
        <v>1</v>
      </c>
      <c r="M133" s="104">
        <v>19.646000000000001</v>
      </c>
      <c r="N133" s="106">
        <v>19.646000000000001</v>
      </c>
      <c r="O133" s="64">
        <v>2530</v>
      </c>
      <c r="P133" s="65">
        <f>Table2245789101123456789101112131415161718192021222324252627[[#This Row],[PEMBULATAN]]*O133</f>
        <v>49704.380000000005</v>
      </c>
    </row>
    <row r="134" spans="1:16" ht="24.75" customHeight="1" x14ac:dyDescent="0.2">
      <c r="A134" s="14"/>
      <c r="B134" s="75"/>
      <c r="C134" s="98" t="s">
        <v>2932</v>
      </c>
      <c r="D134" s="99" t="s">
        <v>86</v>
      </c>
      <c r="E134" s="100">
        <v>44512</v>
      </c>
      <c r="F134" s="101" t="s">
        <v>87</v>
      </c>
      <c r="G134" s="100">
        <v>44513</v>
      </c>
      <c r="H134" s="102" t="s">
        <v>2471</v>
      </c>
      <c r="I134" s="103">
        <v>135</v>
      </c>
      <c r="J134" s="103">
        <v>23</v>
      </c>
      <c r="K134" s="103">
        <v>12</v>
      </c>
      <c r="L134" s="103">
        <v>12</v>
      </c>
      <c r="M134" s="104">
        <v>9.3149999999999995</v>
      </c>
      <c r="N134" s="106">
        <v>12</v>
      </c>
      <c r="O134" s="64">
        <v>2530</v>
      </c>
      <c r="P134" s="65">
        <f>Table2245789101123456789101112131415161718192021222324252627[[#This Row],[PEMBULATAN]]*O134</f>
        <v>30360</v>
      </c>
    </row>
    <row r="135" spans="1:16" ht="24.75" customHeight="1" x14ac:dyDescent="0.2">
      <c r="A135" s="14"/>
      <c r="B135" s="75"/>
      <c r="C135" s="98" t="s">
        <v>2933</v>
      </c>
      <c r="D135" s="99" t="s">
        <v>86</v>
      </c>
      <c r="E135" s="100">
        <v>44512</v>
      </c>
      <c r="F135" s="101" t="s">
        <v>87</v>
      </c>
      <c r="G135" s="100">
        <v>44513</v>
      </c>
      <c r="H135" s="102" t="s">
        <v>2471</v>
      </c>
      <c r="I135" s="103">
        <v>78</v>
      </c>
      <c r="J135" s="103">
        <v>36</v>
      </c>
      <c r="K135" s="103">
        <v>12</v>
      </c>
      <c r="L135" s="103">
        <v>3</v>
      </c>
      <c r="M135" s="104">
        <v>8.4239999999999995</v>
      </c>
      <c r="N135" s="106">
        <v>9</v>
      </c>
      <c r="O135" s="64">
        <v>2530</v>
      </c>
      <c r="P135" s="65">
        <f>Table2245789101123456789101112131415161718192021222324252627[[#This Row],[PEMBULATAN]]*O135</f>
        <v>22770</v>
      </c>
    </row>
    <row r="136" spans="1:16" ht="24.75" customHeight="1" x14ac:dyDescent="0.2">
      <c r="A136" s="14"/>
      <c r="B136" s="75"/>
      <c r="C136" s="98" t="s">
        <v>2934</v>
      </c>
      <c r="D136" s="99" t="s">
        <v>86</v>
      </c>
      <c r="E136" s="100">
        <v>44512</v>
      </c>
      <c r="F136" s="101" t="s">
        <v>87</v>
      </c>
      <c r="G136" s="100">
        <v>44513</v>
      </c>
      <c r="H136" s="102" t="s">
        <v>2471</v>
      </c>
      <c r="I136" s="103">
        <v>83</v>
      </c>
      <c r="J136" s="103">
        <v>50</v>
      </c>
      <c r="K136" s="103">
        <v>27</v>
      </c>
      <c r="L136" s="103">
        <v>7</v>
      </c>
      <c r="M136" s="104">
        <v>28.012499999999999</v>
      </c>
      <c r="N136" s="106">
        <v>28.012499999999999</v>
      </c>
      <c r="O136" s="64">
        <v>2530</v>
      </c>
      <c r="P136" s="65">
        <f>Table2245789101123456789101112131415161718192021222324252627[[#This Row],[PEMBULATAN]]*O136</f>
        <v>70871.625</v>
      </c>
    </row>
    <row r="137" spans="1:16" ht="24.75" customHeight="1" x14ac:dyDescent="0.2">
      <c r="A137" s="14"/>
      <c r="B137" s="75"/>
      <c r="C137" s="98" t="s">
        <v>2935</v>
      </c>
      <c r="D137" s="99" t="s">
        <v>86</v>
      </c>
      <c r="E137" s="100">
        <v>44512</v>
      </c>
      <c r="F137" s="101" t="s">
        <v>87</v>
      </c>
      <c r="G137" s="100">
        <v>44513</v>
      </c>
      <c r="H137" s="102" t="s">
        <v>2471</v>
      </c>
      <c r="I137" s="103">
        <v>53</v>
      </c>
      <c r="J137" s="103">
        <v>45</v>
      </c>
      <c r="K137" s="103">
        <v>22</v>
      </c>
      <c r="L137" s="103">
        <v>4</v>
      </c>
      <c r="M137" s="104">
        <v>13.1175</v>
      </c>
      <c r="N137" s="106">
        <v>13.1175</v>
      </c>
      <c r="O137" s="64">
        <v>2530</v>
      </c>
      <c r="P137" s="65">
        <f>Table2245789101123456789101112131415161718192021222324252627[[#This Row],[PEMBULATAN]]*O137</f>
        <v>33187.275000000001</v>
      </c>
    </row>
    <row r="138" spans="1:16" ht="24.75" customHeight="1" x14ac:dyDescent="0.2">
      <c r="A138" s="14"/>
      <c r="B138" s="75"/>
      <c r="C138" s="98" t="s">
        <v>2936</v>
      </c>
      <c r="D138" s="99" t="s">
        <v>86</v>
      </c>
      <c r="E138" s="100">
        <v>44512</v>
      </c>
      <c r="F138" s="101" t="s">
        <v>87</v>
      </c>
      <c r="G138" s="100">
        <v>44513</v>
      </c>
      <c r="H138" s="102" t="s">
        <v>2471</v>
      </c>
      <c r="I138" s="103">
        <v>110</v>
      </c>
      <c r="J138" s="103">
        <v>10</v>
      </c>
      <c r="K138" s="103">
        <v>10</v>
      </c>
      <c r="L138" s="103">
        <v>3</v>
      </c>
      <c r="M138" s="104">
        <v>2.75</v>
      </c>
      <c r="N138" s="106">
        <v>3</v>
      </c>
      <c r="O138" s="64">
        <v>2530</v>
      </c>
      <c r="P138" s="65">
        <f>Table2245789101123456789101112131415161718192021222324252627[[#This Row],[PEMBULATAN]]*O138</f>
        <v>7590</v>
      </c>
    </row>
    <row r="139" spans="1:16" ht="24.75" customHeight="1" x14ac:dyDescent="0.2">
      <c r="A139" s="14"/>
      <c r="B139" s="75"/>
      <c r="C139" s="98" t="s">
        <v>2937</v>
      </c>
      <c r="D139" s="99" t="s">
        <v>86</v>
      </c>
      <c r="E139" s="100">
        <v>44512</v>
      </c>
      <c r="F139" s="101" t="s">
        <v>87</v>
      </c>
      <c r="G139" s="100">
        <v>44513</v>
      </c>
      <c r="H139" s="102" t="s">
        <v>2471</v>
      </c>
      <c r="I139" s="103">
        <v>78</v>
      </c>
      <c r="J139" s="103">
        <v>54</v>
      </c>
      <c r="K139" s="103">
        <v>22</v>
      </c>
      <c r="L139" s="103">
        <v>17</v>
      </c>
      <c r="M139" s="104">
        <v>23.166</v>
      </c>
      <c r="N139" s="106">
        <v>23.166</v>
      </c>
      <c r="O139" s="64">
        <v>2530</v>
      </c>
      <c r="P139" s="65">
        <f>Table2245789101123456789101112131415161718192021222324252627[[#This Row],[PEMBULATAN]]*O139</f>
        <v>58609.98</v>
      </c>
    </row>
    <row r="140" spans="1:16" ht="24.75" customHeight="1" x14ac:dyDescent="0.2">
      <c r="A140" s="14"/>
      <c r="B140" s="75"/>
      <c r="C140" s="98" t="s">
        <v>2938</v>
      </c>
      <c r="D140" s="99" t="s">
        <v>86</v>
      </c>
      <c r="E140" s="100">
        <v>44512</v>
      </c>
      <c r="F140" s="101" t="s">
        <v>87</v>
      </c>
      <c r="G140" s="100">
        <v>44513</v>
      </c>
      <c r="H140" s="102" t="s">
        <v>2471</v>
      </c>
      <c r="I140" s="103">
        <v>88</v>
      </c>
      <c r="J140" s="103">
        <v>28</v>
      </c>
      <c r="K140" s="103">
        <v>20</v>
      </c>
      <c r="L140" s="103">
        <v>7</v>
      </c>
      <c r="M140" s="104">
        <v>12.32</v>
      </c>
      <c r="N140" s="106">
        <v>13</v>
      </c>
      <c r="O140" s="64">
        <v>2530</v>
      </c>
      <c r="P140" s="65">
        <f>Table2245789101123456789101112131415161718192021222324252627[[#This Row],[PEMBULATAN]]*O140</f>
        <v>32890</v>
      </c>
    </row>
    <row r="141" spans="1:16" ht="24.75" customHeight="1" x14ac:dyDescent="0.2">
      <c r="A141" s="14"/>
      <c r="B141" s="75"/>
      <c r="C141" s="98" t="s">
        <v>2939</v>
      </c>
      <c r="D141" s="99" t="s">
        <v>86</v>
      </c>
      <c r="E141" s="100">
        <v>44512</v>
      </c>
      <c r="F141" s="101" t="s">
        <v>87</v>
      </c>
      <c r="G141" s="100">
        <v>44513</v>
      </c>
      <c r="H141" s="102" t="s">
        <v>2471</v>
      </c>
      <c r="I141" s="103">
        <v>48</v>
      </c>
      <c r="J141" s="103">
        <v>42</v>
      </c>
      <c r="K141" s="103">
        <v>21</v>
      </c>
      <c r="L141" s="103">
        <v>5</v>
      </c>
      <c r="M141" s="104">
        <v>10.584</v>
      </c>
      <c r="N141" s="106">
        <v>10.584</v>
      </c>
      <c r="O141" s="64">
        <v>2530</v>
      </c>
      <c r="P141" s="65">
        <f>Table2245789101123456789101112131415161718192021222324252627[[#This Row],[PEMBULATAN]]*O141</f>
        <v>26777.52</v>
      </c>
    </row>
    <row r="142" spans="1:16" ht="24.75" customHeight="1" x14ac:dyDescent="0.2">
      <c r="A142" s="14"/>
      <c r="B142" s="75"/>
      <c r="C142" s="98" t="s">
        <v>2940</v>
      </c>
      <c r="D142" s="99" t="s">
        <v>86</v>
      </c>
      <c r="E142" s="100">
        <v>44512</v>
      </c>
      <c r="F142" s="101" t="s">
        <v>87</v>
      </c>
      <c r="G142" s="100">
        <v>44513</v>
      </c>
      <c r="H142" s="102" t="s">
        <v>2471</v>
      </c>
      <c r="I142" s="103">
        <v>215</v>
      </c>
      <c r="J142" s="103">
        <v>10</v>
      </c>
      <c r="K142" s="103">
        <v>10</v>
      </c>
      <c r="L142" s="103">
        <v>7</v>
      </c>
      <c r="M142" s="104">
        <v>5.375</v>
      </c>
      <c r="N142" s="106">
        <v>7</v>
      </c>
      <c r="O142" s="64">
        <v>2530</v>
      </c>
      <c r="P142" s="65">
        <f>Table2245789101123456789101112131415161718192021222324252627[[#This Row],[PEMBULATAN]]*O142</f>
        <v>17710</v>
      </c>
    </row>
    <row r="143" spans="1:16" ht="24.75" customHeight="1" x14ac:dyDescent="0.2">
      <c r="A143" s="14"/>
      <c r="B143" s="75"/>
      <c r="C143" s="98" t="s">
        <v>2941</v>
      </c>
      <c r="D143" s="99" t="s">
        <v>86</v>
      </c>
      <c r="E143" s="100">
        <v>44512</v>
      </c>
      <c r="F143" s="101" t="s">
        <v>87</v>
      </c>
      <c r="G143" s="100">
        <v>44513</v>
      </c>
      <c r="H143" s="102" t="s">
        <v>2471</v>
      </c>
      <c r="I143" s="103">
        <v>36</v>
      </c>
      <c r="J143" s="103">
        <v>34</v>
      </c>
      <c r="K143" s="103">
        <v>28</v>
      </c>
      <c r="L143" s="103">
        <v>3</v>
      </c>
      <c r="M143" s="104">
        <v>8.5679999999999996</v>
      </c>
      <c r="N143" s="106">
        <v>8.5679999999999996</v>
      </c>
      <c r="O143" s="64">
        <v>2530</v>
      </c>
      <c r="P143" s="65">
        <f>Table2245789101123456789101112131415161718192021222324252627[[#This Row],[PEMBULATAN]]*O143</f>
        <v>21677.039999999997</v>
      </c>
    </row>
    <row r="144" spans="1:16" ht="24.75" customHeight="1" x14ac:dyDescent="0.2">
      <c r="A144" s="14"/>
      <c r="B144" s="75"/>
      <c r="C144" s="98" t="s">
        <v>2942</v>
      </c>
      <c r="D144" s="99" t="s">
        <v>86</v>
      </c>
      <c r="E144" s="100">
        <v>44512</v>
      </c>
      <c r="F144" s="101" t="s">
        <v>87</v>
      </c>
      <c r="G144" s="100">
        <v>44513</v>
      </c>
      <c r="H144" s="102" t="s">
        <v>2471</v>
      </c>
      <c r="I144" s="103">
        <v>38</v>
      </c>
      <c r="J144" s="103">
        <v>27</v>
      </c>
      <c r="K144" s="103">
        <v>18</v>
      </c>
      <c r="L144" s="103">
        <v>7</v>
      </c>
      <c r="M144" s="104">
        <v>4.617</v>
      </c>
      <c r="N144" s="106">
        <v>7</v>
      </c>
      <c r="O144" s="64">
        <v>2530</v>
      </c>
      <c r="P144" s="65">
        <f>Table2245789101123456789101112131415161718192021222324252627[[#This Row],[PEMBULATAN]]*O144</f>
        <v>17710</v>
      </c>
    </row>
    <row r="145" spans="1:16" ht="24.75" customHeight="1" x14ac:dyDescent="0.2">
      <c r="A145" s="14"/>
      <c r="B145" s="75"/>
      <c r="C145" s="98" t="s">
        <v>2943</v>
      </c>
      <c r="D145" s="99" t="s">
        <v>86</v>
      </c>
      <c r="E145" s="100">
        <v>44512</v>
      </c>
      <c r="F145" s="101" t="s">
        <v>87</v>
      </c>
      <c r="G145" s="100">
        <v>44513</v>
      </c>
      <c r="H145" s="102" t="s">
        <v>2471</v>
      </c>
      <c r="I145" s="103">
        <v>43</v>
      </c>
      <c r="J145" s="103">
        <v>36</v>
      </c>
      <c r="K145" s="103">
        <v>17</v>
      </c>
      <c r="L145" s="103">
        <v>4</v>
      </c>
      <c r="M145" s="104">
        <v>6.5789999999999997</v>
      </c>
      <c r="N145" s="106">
        <v>6.5789999999999997</v>
      </c>
      <c r="O145" s="64">
        <v>2530</v>
      </c>
      <c r="P145" s="65">
        <f>Table2245789101123456789101112131415161718192021222324252627[[#This Row],[PEMBULATAN]]*O145</f>
        <v>16644.87</v>
      </c>
    </row>
    <row r="146" spans="1:16" ht="24.75" customHeight="1" x14ac:dyDescent="0.2">
      <c r="A146" s="14"/>
      <c r="B146" s="75"/>
      <c r="C146" s="98" t="s">
        <v>2944</v>
      </c>
      <c r="D146" s="99" t="s">
        <v>86</v>
      </c>
      <c r="E146" s="100">
        <v>44512</v>
      </c>
      <c r="F146" s="101" t="s">
        <v>87</v>
      </c>
      <c r="G146" s="100">
        <v>44513</v>
      </c>
      <c r="H146" s="102" t="s">
        <v>2471</v>
      </c>
      <c r="I146" s="103">
        <v>47</v>
      </c>
      <c r="J146" s="103">
        <v>26</v>
      </c>
      <c r="K146" s="103">
        <v>12</v>
      </c>
      <c r="L146" s="103">
        <v>2</v>
      </c>
      <c r="M146" s="104">
        <v>3.6659999999999999</v>
      </c>
      <c r="N146" s="106">
        <v>3.6659999999999999</v>
      </c>
      <c r="O146" s="64">
        <v>2530</v>
      </c>
      <c r="P146" s="65">
        <f>Table2245789101123456789101112131415161718192021222324252627[[#This Row],[PEMBULATAN]]*O146</f>
        <v>9274.98</v>
      </c>
    </row>
    <row r="147" spans="1:16" ht="24.75" customHeight="1" x14ac:dyDescent="0.2">
      <c r="A147" s="14"/>
      <c r="B147" s="75"/>
      <c r="C147" s="98" t="s">
        <v>2945</v>
      </c>
      <c r="D147" s="99" t="s">
        <v>86</v>
      </c>
      <c r="E147" s="100">
        <v>44512</v>
      </c>
      <c r="F147" s="101" t="s">
        <v>87</v>
      </c>
      <c r="G147" s="100">
        <v>44513</v>
      </c>
      <c r="H147" s="102" t="s">
        <v>2471</v>
      </c>
      <c r="I147" s="103">
        <v>42</v>
      </c>
      <c r="J147" s="103">
        <v>38</v>
      </c>
      <c r="K147" s="103">
        <v>26</v>
      </c>
      <c r="L147" s="103">
        <v>6</v>
      </c>
      <c r="M147" s="104">
        <v>10.374000000000001</v>
      </c>
      <c r="N147" s="106">
        <v>11</v>
      </c>
      <c r="O147" s="64">
        <v>2530</v>
      </c>
      <c r="P147" s="65">
        <f>Table2245789101123456789101112131415161718192021222324252627[[#This Row],[PEMBULATAN]]*O147</f>
        <v>27830</v>
      </c>
    </row>
    <row r="148" spans="1:16" ht="24.75" customHeight="1" x14ac:dyDescent="0.2">
      <c r="A148" s="14"/>
      <c r="B148" s="75"/>
      <c r="C148" s="98" t="s">
        <v>2946</v>
      </c>
      <c r="D148" s="99" t="s">
        <v>86</v>
      </c>
      <c r="E148" s="100">
        <v>44512</v>
      </c>
      <c r="F148" s="101" t="s">
        <v>87</v>
      </c>
      <c r="G148" s="100">
        <v>44513</v>
      </c>
      <c r="H148" s="102" t="s">
        <v>2471</v>
      </c>
      <c r="I148" s="103">
        <v>51</v>
      </c>
      <c r="J148" s="103">
        <v>27</v>
      </c>
      <c r="K148" s="103">
        <v>18</v>
      </c>
      <c r="L148" s="103">
        <v>3</v>
      </c>
      <c r="M148" s="104">
        <v>6.1965000000000003</v>
      </c>
      <c r="N148" s="106">
        <v>6.1965000000000003</v>
      </c>
      <c r="O148" s="64">
        <v>2530</v>
      </c>
      <c r="P148" s="65">
        <f>Table2245789101123456789101112131415161718192021222324252627[[#This Row],[PEMBULATAN]]*O148</f>
        <v>15677.145</v>
      </c>
    </row>
    <row r="149" spans="1:16" ht="24.75" customHeight="1" x14ac:dyDescent="0.2">
      <c r="A149" s="14"/>
      <c r="B149" s="75"/>
      <c r="C149" s="98" t="s">
        <v>2947</v>
      </c>
      <c r="D149" s="99" t="s">
        <v>86</v>
      </c>
      <c r="E149" s="100">
        <v>44512</v>
      </c>
      <c r="F149" s="101" t="s">
        <v>87</v>
      </c>
      <c r="G149" s="100">
        <v>44513</v>
      </c>
      <c r="H149" s="102" t="s">
        <v>2471</v>
      </c>
      <c r="I149" s="103">
        <v>68</v>
      </c>
      <c r="J149" s="103">
        <v>48</v>
      </c>
      <c r="K149" s="103">
        <v>22</v>
      </c>
      <c r="L149" s="103">
        <v>7</v>
      </c>
      <c r="M149" s="104">
        <v>17.952000000000002</v>
      </c>
      <c r="N149" s="106">
        <v>17.952000000000002</v>
      </c>
      <c r="O149" s="64">
        <v>2530</v>
      </c>
      <c r="P149" s="65">
        <f>Table2245789101123456789101112131415161718192021222324252627[[#This Row],[PEMBULATAN]]*O149</f>
        <v>45418.560000000005</v>
      </c>
    </row>
    <row r="150" spans="1:16" ht="24.75" customHeight="1" x14ac:dyDescent="0.2">
      <c r="A150" s="14"/>
      <c r="B150" s="75"/>
      <c r="C150" s="98" t="s">
        <v>2948</v>
      </c>
      <c r="D150" s="99" t="s">
        <v>86</v>
      </c>
      <c r="E150" s="100">
        <v>44512</v>
      </c>
      <c r="F150" s="101" t="s">
        <v>87</v>
      </c>
      <c r="G150" s="100">
        <v>44513</v>
      </c>
      <c r="H150" s="102" t="s">
        <v>2471</v>
      </c>
      <c r="I150" s="103">
        <v>57</v>
      </c>
      <c r="J150" s="103">
        <v>48</v>
      </c>
      <c r="K150" s="103">
        <v>22</v>
      </c>
      <c r="L150" s="103">
        <v>10</v>
      </c>
      <c r="M150" s="104">
        <v>15.048</v>
      </c>
      <c r="N150" s="106">
        <v>15.048</v>
      </c>
      <c r="O150" s="64">
        <v>2530</v>
      </c>
      <c r="P150" s="65">
        <f>Table2245789101123456789101112131415161718192021222324252627[[#This Row],[PEMBULATAN]]*O150</f>
        <v>38071.440000000002</v>
      </c>
    </row>
    <row r="151" spans="1:16" ht="24.75" customHeight="1" x14ac:dyDescent="0.2">
      <c r="A151" s="14"/>
      <c r="B151" s="75"/>
      <c r="C151" s="98" t="s">
        <v>2949</v>
      </c>
      <c r="D151" s="99" t="s">
        <v>86</v>
      </c>
      <c r="E151" s="100">
        <v>44512</v>
      </c>
      <c r="F151" s="101" t="s">
        <v>87</v>
      </c>
      <c r="G151" s="100">
        <v>44513</v>
      </c>
      <c r="H151" s="102" t="s">
        <v>2471</v>
      </c>
      <c r="I151" s="103">
        <v>64</v>
      </c>
      <c r="J151" s="103">
        <v>45</v>
      </c>
      <c r="K151" s="103">
        <v>23</v>
      </c>
      <c r="L151" s="103">
        <v>3</v>
      </c>
      <c r="M151" s="104">
        <v>16.559999999999999</v>
      </c>
      <c r="N151" s="106">
        <v>16.559999999999999</v>
      </c>
      <c r="O151" s="64">
        <v>2530</v>
      </c>
      <c r="P151" s="65">
        <f>Table2245789101123456789101112131415161718192021222324252627[[#This Row],[PEMBULATAN]]*O151</f>
        <v>41896.799999999996</v>
      </c>
    </row>
    <row r="152" spans="1:16" ht="24.75" customHeight="1" x14ac:dyDescent="0.2">
      <c r="A152" s="14"/>
      <c r="B152" s="75"/>
      <c r="C152" s="98" t="s">
        <v>2950</v>
      </c>
      <c r="D152" s="99" t="s">
        <v>86</v>
      </c>
      <c r="E152" s="100">
        <v>44512</v>
      </c>
      <c r="F152" s="101" t="s">
        <v>87</v>
      </c>
      <c r="G152" s="100">
        <v>44513</v>
      </c>
      <c r="H152" s="102" t="s">
        <v>2471</v>
      </c>
      <c r="I152" s="103">
        <v>20</v>
      </c>
      <c r="J152" s="103">
        <v>20</v>
      </c>
      <c r="K152" s="103">
        <v>19</v>
      </c>
      <c r="L152" s="103">
        <v>1</v>
      </c>
      <c r="M152" s="104">
        <v>1.9</v>
      </c>
      <c r="N152" s="106">
        <v>1.9</v>
      </c>
      <c r="O152" s="64">
        <v>2530</v>
      </c>
      <c r="P152" s="65">
        <f>Table2245789101123456789101112131415161718192021222324252627[[#This Row],[PEMBULATAN]]*O152</f>
        <v>4807</v>
      </c>
    </row>
    <row r="153" spans="1:16" ht="24.75" customHeight="1" x14ac:dyDescent="0.2">
      <c r="A153" s="14"/>
      <c r="B153" s="75"/>
      <c r="C153" s="98" t="s">
        <v>2951</v>
      </c>
      <c r="D153" s="99" t="s">
        <v>86</v>
      </c>
      <c r="E153" s="100">
        <v>44512</v>
      </c>
      <c r="F153" s="101" t="s">
        <v>87</v>
      </c>
      <c r="G153" s="100">
        <v>44513</v>
      </c>
      <c r="H153" s="102" t="s">
        <v>2471</v>
      </c>
      <c r="I153" s="103">
        <v>76</v>
      </c>
      <c r="J153" s="103">
        <v>22</v>
      </c>
      <c r="K153" s="103">
        <v>18</v>
      </c>
      <c r="L153" s="103">
        <v>1</v>
      </c>
      <c r="M153" s="104">
        <v>7.524</v>
      </c>
      <c r="N153" s="106">
        <v>7.524</v>
      </c>
      <c r="O153" s="64">
        <v>2530</v>
      </c>
      <c r="P153" s="65">
        <f>Table2245789101123456789101112131415161718192021222324252627[[#This Row],[PEMBULATAN]]*O153</f>
        <v>19035.72</v>
      </c>
    </row>
    <row r="154" spans="1:16" ht="24.75" customHeight="1" x14ac:dyDescent="0.2">
      <c r="A154" s="14"/>
      <c r="B154" s="75"/>
      <c r="C154" s="98" t="s">
        <v>2952</v>
      </c>
      <c r="D154" s="99" t="s">
        <v>86</v>
      </c>
      <c r="E154" s="100">
        <v>44512</v>
      </c>
      <c r="F154" s="101" t="s">
        <v>87</v>
      </c>
      <c r="G154" s="100">
        <v>44513</v>
      </c>
      <c r="H154" s="102" t="s">
        <v>2471</v>
      </c>
      <c r="I154" s="103">
        <v>84</v>
      </c>
      <c r="J154" s="103">
        <v>30</v>
      </c>
      <c r="K154" s="103">
        <v>20</v>
      </c>
      <c r="L154" s="103">
        <v>1</v>
      </c>
      <c r="M154" s="104">
        <v>12.6</v>
      </c>
      <c r="N154" s="106">
        <v>12.6</v>
      </c>
      <c r="O154" s="64">
        <v>2530</v>
      </c>
      <c r="P154" s="65">
        <f>Table2245789101123456789101112131415161718192021222324252627[[#This Row],[PEMBULATAN]]*O154</f>
        <v>31878</v>
      </c>
    </row>
    <row r="155" spans="1:16" ht="24.75" customHeight="1" x14ac:dyDescent="0.2">
      <c r="A155" s="14"/>
      <c r="B155" s="75"/>
      <c r="C155" s="98" t="s">
        <v>2953</v>
      </c>
      <c r="D155" s="99" t="s">
        <v>86</v>
      </c>
      <c r="E155" s="100">
        <v>44512</v>
      </c>
      <c r="F155" s="101" t="s">
        <v>87</v>
      </c>
      <c r="G155" s="100">
        <v>44513</v>
      </c>
      <c r="H155" s="102" t="s">
        <v>2471</v>
      </c>
      <c r="I155" s="103">
        <v>70</v>
      </c>
      <c r="J155" s="103">
        <v>45</v>
      </c>
      <c r="K155" s="103">
        <v>23</v>
      </c>
      <c r="L155" s="103">
        <v>4</v>
      </c>
      <c r="M155" s="104">
        <v>18.112500000000001</v>
      </c>
      <c r="N155" s="106">
        <v>18.112500000000001</v>
      </c>
      <c r="O155" s="64">
        <v>2530</v>
      </c>
      <c r="P155" s="65">
        <f>Table2245789101123456789101112131415161718192021222324252627[[#This Row],[PEMBULATAN]]*O155</f>
        <v>45824.625</v>
      </c>
    </row>
    <row r="156" spans="1:16" ht="24.75" customHeight="1" x14ac:dyDescent="0.2">
      <c r="A156" s="14"/>
      <c r="B156" s="75"/>
      <c r="C156" s="98" t="s">
        <v>2954</v>
      </c>
      <c r="D156" s="99" t="s">
        <v>86</v>
      </c>
      <c r="E156" s="100">
        <v>44512</v>
      </c>
      <c r="F156" s="101" t="s">
        <v>87</v>
      </c>
      <c r="G156" s="100">
        <v>44513</v>
      </c>
      <c r="H156" s="102" t="s">
        <v>2471</v>
      </c>
      <c r="I156" s="103">
        <v>58</v>
      </c>
      <c r="J156" s="103">
        <v>32</v>
      </c>
      <c r="K156" s="103">
        <v>12</v>
      </c>
      <c r="L156" s="103">
        <v>4</v>
      </c>
      <c r="M156" s="104">
        <v>5.5679999999999996</v>
      </c>
      <c r="N156" s="106">
        <v>5.5679999999999996</v>
      </c>
      <c r="O156" s="64">
        <v>2530</v>
      </c>
      <c r="P156" s="65">
        <f>Table2245789101123456789101112131415161718192021222324252627[[#This Row],[PEMBULATAN]]*O156</f>
        <v>14087.039999999999</v>
      </c>
    </row>
    <row r="157" spans="1:16" ht="24.75" customHeight="1" x14ac:dyDescent="0.2">
      <c r="A157" s="14"/>
      <c r="B157" s="75"/>
      <c r="C157" s="73" t="s">
        <v>2955</v>
      </c>
      <c r="D157" s="78" t="s">
        <v>86</v>
      </c>
      <c r="E157" s="13">
        <v>44512</v>
      </c>
      <c r="F157" s="76" t="s">
        <v>87</v>
      </c>
      <c r="G157" s="13">
        <v>44513</v>
      </c>
      <c r="H157" s="77" t="s">
        <v>2471</v>
      </c>
      <c r="I157" s="16">
        <v>43</v>
      </c>
      <c r="J157" s="16">
        <v>32</v>
      </c>
      <c r="K157" s="16">
        <v>33</v>
      </c>
      <c r="L157" s="16">
        <v>6</v>
      </c>
      <c r="M157" s="81">
        <v>11.352</v>
      </c>
      <c r="N157" s="95">
        <v>12</v>
      </c>
      <c r="O157" s="64">
        <v>2530</v>
      </c>
      <c r="P157" s="65">
        <f>Table2245789101123456789101112131415161718192021222324252627[[#This Row],[PEMBULATAN]]*O157</f>
        <v>30360</v>
      </c>
    </row>
    <row r="158" spans="1:16" ht="24.75" customHeight="1" x14ac:dyDescent="0.2">
      <c r="A158" s="14"/>
      <c r="B158" s="75"/>
      <c r="C158" s="73" t="s">
        <v>2956</v>
      </c>
      <c r="D158" s="78" t="s">
        <v>86</v>
      </c>
      <c r="E158" s="13">
        <v>44512</v>
      </c>
      <c r="F158" s="76" t="s">
        <v>87</v>
      </c>
      <c r="G158" s="13">
        <v>44513</v>
      </c>
      <c r="H158" s="77" t="s">
        <v>2471</v>
      </c>
      <c r="I158" s="16">
        <v>50</v>
      </c>
      <c r="J158" s="16">
        <v>30</v>
      </c>
      <c r="K158" s="16">
        <v>20</v>
      </c>
      <c r="L158" s="16">
        <v>2</v>
      </c>
      <c r="M158" s="81">
        <v>7.5</v>
      </c>
      <c r="N158" s="95">
        <v>7.5</v>
      </c>
      <c r="O158" s="64">
        <v>2530</v>
      </c>
      <c r="P158" s="65">
        <f>Table2245789101123456789101112131415161718192021222324252627[[#This Row],[PEMBULATAN]]*O158</f>
        <v>18975</v>
      </c>
    </row>
    <row r="159" spans="1:16" ht="24.75" customHeight="1" x14ac:dyDescent="0.2">
      <c r="A159" s="14"/>
      <c r="B159" s="75"/>
      <c r="C159" s="73" t="s">
        <v>2957</v>
      </c>
      <c r="D159" s="78" t="s">
        <v>86</v>
      </c>
      <c r="E159" s="13">
        <v>44512</v>
      </c>
      <c r="F159" s="76" t="s">
        <v>87</v>
      </c>
      <c r="G159" s="13">
        <v>44513</v>
      </c>
      <c r="H159" s="77" t="s">
        <v>2471</v>
      </c>
      <c r="I159" s="16">
        <v>36</v>
      </c>
      <c r="J159" s="16">
        <v>32</v>
      </c>
      <c r="K159" s="16">
        <v>23</v>
      </c>
      <c r="L159" s="16">
        <v>5</v>
      </c>
      <c r="M159" s="81">
        <v>6.6239999999999997</v>
      </c>
      <c r="N159" s="95">
        <v>6.6239999999999997</v>
      </c>
      <c r="O159" s="64">
        <v>2530</v>
      </c>
      <c r="P159" s="65">
        <f>Table2245789101123456789101112131415161718192021222324252627[[#This Row],[PEMBULATAN]]*O159</f>
        <v>16758.719999999998</v>
      </c>
    </row>
    <row r="160" spans="1:16" ht="24.75" customHeight="1" x14ac:dyDescent="0.2">
      <c r="A160" s="14"/>
      <c r="B160" s="75"/>
      <c r="C160" s="73" t="s">
        <v>2958</v>
      </c>
      <c r="D160" s="78" t="s">
        <v>86</v>
      </c>
      <c r="E160" s="13">
        <v>44512</v>
      </c>
      <c r="F160" s="76" t="s">
        <v>87</v>
      </c>
      <c r="G160" s="13">
        <v>44513</v>
      </c>
      <c r="H160" s="77" t="s">
        <v>2471</v>
      </c>
      <c r="I160" s="16">
        <v>56</v>
      </c>
      <c r="J160" s="16">
        <v>45</v>
      </c>
      <c r="K160" s="16">
        <v>24</v>
      </c>
      <c r="L160" s="16">
        <v>4</v>
      </c>
      <c r="M160" s="81">
        <v>15.12</v>
      </c>
      <c r="N160" s="95">
        <v>15.12</v>
      </c>
      <c r="O160" s="64">
        <v>2530</v>
      </c>
      <c r="P160" s="65">
        <f>Table2245789101123456789101112131415161718192021222324252627[[#This Row],[PEMBULATAN]]*O160</f>
        <v>38253.599999999999</v>
      </c>
    </row>
    <row r="161" spans="1:16" ht="24.75" customHeight="1" x14ac:dyDescent="0.2">
      <c r="A161" s="14"/>
      <c r="B161" s="75"/>
      <c r="C161" s="73" t="s">
        <v>2959</v>
      </c>
      <c r="D161" s="78" t="s">
        <v>86</v>
      </c>
      <c r="E161" s="13">
        <v>44512</v>
      </c>
      <c r="F161" s="76" t="s">
        <v>87</v>
      </c>
      <c r="G161" s="13">
        <v>44513</v>
      </c>
      <c r="H161" s="77" t="s">
        <v>2471</v>
      </c>
      <c r="I161" s="16">
        <v>62</v>
      </c>
      <c r="J161" s="16">
        <v>36</v>
      </c>
      <c r="K161" s="16">
        <v>18</v>
      </c>
      <c r="L161" s="16">
        <v>15</v>
      </c>
      <c r="M161" s="81">
        <v>10.044</v>
      </c>
      <c r="N161" s="95">
        <v>15</v>
      </c>
      <c r="O161" s="64">
        <v>2530</v>
      </c>
      <c r="P161" s="65">
        <f>Table2245789101123456789101112131415161718192021222324252627[[#This Row],[PEMBULATAN]]*O161</f>
        <v>37950</v>
      </c>
    </row>
    <row r="162" spans="1:16" ht="24.75" customHeight="1" x14ac:dyDescent="0.2">
      <c r="A162" s="14"/>
      <c r="B162" s="75"/>
      <c r="C162" s="73" t="s">
        <v>2960</v>
      </c>
      <c r="D162" s="78" t="s">
        <v>86</v>
      </c>
      <c r="E162" s="13">
        <v>44512</v>
      </c>
      <c r="F162" s="76" t="s">
        <v>87</v>
      </c>
      <c r="G162" s="13">
        <v>44513</v>
      </c>
      <c r="H162" s="77" t="s">
        <v>2471</v>
      </c>
      <c r="I162" s="16">
        <v>46</v>
      </c>
      <c r="J162" s="16">
        <v>28</v>
      </c>
      <c r="K162" s="16">
        <v>24</v>
      </c>
      <c r="L162" s="16">
        <v>12</v>
      </c>
      <c r="M162" s="81">
        <v>7.7279999999999998</v>
      </c>
      <c r="N162" s="95">
        <v>12</v>
      </c>
      <c r="O162" s="64">
        <v>2530</v>
      </c>
      <c r="P162" s="65">
        <f>Table2245789101123456789101112131415161718192021222324252627[[#This Row],[PEMBULATAN]]*O162</f>
        <v>30360</v>
      </c>
    </row>
    <row r="163" spans="1:16" ht="24.75" customHeight="1" x14ac:dyDescent="0.2">
      <c r="A163" s="14"/>
      <c r="B163" s="75"/>
      <c r="C163" s="73" t="s">
        <v>2961</v>
      </c>
      <c r="D163" s="78" t="s">
        <v>86</v>
      </c>
      <c r="E163" s="13">
        <v>44512</v>
      </c>
      <c r="F163" s="76" t="s">
        <v>87</v>
      </c>
      <c r="G163" s="13">
        <v>44513</v>
      </c>
      <c r="H163" s="77" t="s">
        <v>2471</v>
      </c>
      <c r="I163" s="16">
        <v>58</v>
      </c>
      <c r="J163" s="16">
        <v>40</v>
      </c>
      <c r="K163" s="16">
        <v>20</v>
      </c>
      <c r="L163" s="16">
        <v>5</v>
      </c>
      <c r="M163" s="81">
        <v>11.6</v>
      </c>
      <c r="N163" s="95">
        <v>11.6</v>
      </c>
      <c r="O163" s="64">
        <v>2530</v>
      </c>
      <c r="P163" s="65">
        <f>Table2245789101123456789101112131415161718192021222324252627[[#This Row],[PEMBULATAN]]*O163</f>
        <v>29348</v>
      </c>
    </row>
    <row r="164" spans="1:16" ht="24.75" customHeight="1" x14ac:dyDescent="0.2">
      <c r="A164" s="14"/>
      <c r="B164" s="75"/>
      <c r="C164" s="73" t="s">
        <v>2962</v>
      </c>
      <c r="D164" s="78" t="s">
        <v>86</v>
      </c>
      <c r="E164" s="13">
        <v>44512</v>
      </c>
      <c r="F164" s="76" t="s">
        <v>87</v>
      </c>
      <c r="G164" s="13">
        <v>44513</v>
      </c>
      <c r="H164" s="77" t="s">
        <v>2471</v>
      </c>
      <c r="I164" s="16">
        <v>93</v>
      </c>
      <c r="J164" s="16">
        <v>72</v>
      </c>
      <c r="K164" s="16">
        <v>45</v>
      </c>
      <c r="L164" s="16">
        <v>9</v>
      </c>
      <c r="M164" s="81">
        <v>75.33</v>
      </c>
      <c r="N164" s="95">
        <v>76</v>
      </c>
      <c r="O164" s="64">
        <v>2530</v>
      </c>
      <c r="P164" s="65">
        <f>Table2245789101123456789101112131415161718192021222324252627[[#This Row],[PEMBULATAN]]*O164</f>
        <v>192280</v>
      </c>
    </row>
    <row r="165" spans="1:16" ht="24.75" customHeight="1" x14ac:dyDescent="0.2">
      <c r="A165" s="14"/>
      <c r="B165" s="75"/>
      <c r="C165" s="73" t="s">
        <v>2963</v>
      </c>
      <c r="D165" s="78" t="s">
        <v>86</v>
      </c>
      <c r="E165" s="13">
        <v>44512</v>
      </c>
      <c r="F165" s="76" t="s">
        <v>87</v>
      </c>
      <c r="G165" s="13">
        <v>44513</v>
      </c>
      <c r="H165" s="77" t="s">
        <v>2471</v>
      </c>
      <c r="I165" s="16">
        <v>42</v>
      </c>
      <c r="J165" s="16">
        <v>28</v>
      </c>
      <c r="K165" s="16">
        <v>25</v>
      </c>
      <c r="L165" s="16">
        <v>14</v>
      </c>
      <c r="M165" s="81">
        <v>7.35</v>
      </c>
      <c r="N165" s="95">
        <v>14</v>
      </c>
      <c r="O165" s="64">
        <v>2530</v>
      </c>
      <c r="P165" s="65">
        <f>Table2245789101123456789101112131415161718192021222324252627[[#This Row],[PEMBULATAN]]*O165</f>
        <v>35420</v>
      </c>
    </row>
    <row r="166" spans="1:16" ht="24.75" customHeight="1" x14ac:dyDescent="0.2">
      <c r="A166" s="14"/>
      <c r="B166" s="75"/>
      <c r="C166" s="73" t="s">
        <v>2964</v>
      </c>
      <c r="D166" s="78" t="s">
        <v>86</v>
      </c>
      <c r="E166" s="13">
        <v>44512</v>
      </c>
      <c r="F166" s="76" t="s">
        <v>87</v>
      </c>
      <c r="G166" s="13">
        <v>44513</v>
      </c>
      <c r="H166" s="77" t="s">
        <v>2471</v>
      </c>
      <c r="I166" s="16">
        <v>55</v>
      </c>
      <c r="J166" s="16">
        <v>41</v>
      </c>
      <c r="K166" s="16">
        <v>34</v>
      </c>
      <c r="L166" s="16">
        <v>6</v>
      </c>
      <c r="M166" s="81">
        <v>19.1675</v>
      </c>
      <c r="N166" s="95">
        <v>19.1675</v>
      </c>
      <c r="O166" s="64">
        <v>2530</v>
      </c>
      <c r="P166" s="65">
        <f>Table2245789101123456789101112131415161718192021222324252627[[#This Row],[PEMBULATAN]]*O166</f>
        <v>48493.775000000001</v>
      </c>
    </row>
    <row r="167" spans="1:16" ht="24.75" customHeight="1" x14ac:dyDescent="0.2">
      <c r="A167" s="14"/>
      <c r="B167" s="75"/>
      <c r="C167" s="73" t="s">
        <v>2965</v>
      </c>
      <c r="D167" s="78" t="s">
        <v>86</v>
      </c>
      <c r="E167" s="13">
        <v>44512</v>
      </c>
      <c r="F167" s="76" t="s">
        <v>87</v>
      </c>
      <c r="G167" s="13">
        <v>44513</v>
      </c>
      <c r="H167" s="77" t="s">
        <v>2471</v>
      </c>
      <c r="I167" s="16">
        <v>63</v>
      </c>
      <c r="J167" s="16">
        <v>48</v>
      </c>
      <c r="K167" s="16">
        <v>32</v>
      </c>
      <c r="L167" s="16">
        <v>13</v>
      </c>
      <c r="M167" s="81">
        <v>24.192</v>
      </c>
      <c r="N167" s="95">
        <v>24.192</v>
      </c>
      <c r="O167" s="64">
        <v>2530</v>
      </c>
      <c r="P167" s="65">
        <f>Table2245789101123456789101112131415161718192021222324252627[[#This Row],[PEMBULATAN]]*O167</f>
        <v>61205.760000000002</v>
      </c>
    </row>
    <row r="168" spans="1:16" ht="24.75" customHeight="1" x14ac:dyDescent="0.2">
      <c r="A168" s="14"/>
      <c r="B168" s="75"/>
      <c r="C168" s="73" t="s">
        <v>2966</v>
      </c>
      <c r="D168" s="78" t="s">
        <v>86</v>
      </c>
      <c r="E168" s="13">
        <v>44512</v>
      </c>
      <c r="F168" s="76" t="s">
        <v>87</v>
      </c>
      <c r="G168" s="13">
        <v>44513</v>
      </c>
      <c r="H168" s="77" t="s">
        <v>2471</v>
      </c>
      <c r="I168" s="16">
        <v>81</v>
      </c>
      <c r="J168" s="16">
        <v>52</v>
      </c>
      <c r="K168" s="16">
        <v>11</v>
      </c>
      <c r="L168" s="16">
        <v>10</v>
      </c>
      <c r="M168" s="81">
        <v>11.583</v>
      </c>
      <c r="N168" s="95">
        <v>11.583</v>
      </c>
      <c r="O168" s="64">
        <v>2530</v>
      </c>
      <c r="P168" s="65">
        <f>Table2245789101123456789101112131415161718192021222324252627[[#This Row],[PEMBULATAN]]*O168</f>
        <v>29304.99</v>
      </c>
    </row>
    <row r="169" spans="1:16" ht="24.75" customHeight="1" x14ac:dyDescent="0.2">
      <c r="A169" s="14"/>
      <c r="B169" s="75"/>
      <c r="C169" s="73" t="s">
        <v>2967</v>
      </c>
      <c r="D169" s="78" t="s">
        <v>86</v>
      </c>
      <c r="E169" s="13">
        <v>44512</v>
      </c>
      <c r="F169" s="76" t="s">
        <v>87</v>
      </c>
      <c r="G169" s="13">
        <v>44513</v>
      </c>
      <c r="H169" s="77" t="s">
        <v>2471</v>
      </c>
      <c r="I169" s="16">
        <v>49</v>
      </c>
      <c r="J169" s="16">
        <v>33</v>
      </c>
      <c r="K169" s="16">
        <v>22</v>
      </c>
      <c r="L169" s="16">
        <v>5</v>
      </c>
      <c r="M169" s="81">
        <v>8.8934999999999995</v>
      </c>
      <c r="N169" s="95">
        <v>8.8934999999999995</v>
      </c>
      <c r="O169" s="64">
        <v>2530</v>
      </c>
      <c r="P169" s="65">
        <f>Table2245789101123456789101112131415161718192021222324252627[[#This Row],[PEMBULATAN]]*O169</f>
        <v>22500.555</v>
      </c>
    </row>
    <row r="170" spans="1:16" ht="24.75" customHeight="1" x14ac:dyDescent="0.2">
      <c r="A170" s="14"/>
      <c r="B170" s="75"/>
      <c r="C170" s="73" t="s">
        <v>2968</v>
      </c>
      <c r="D170" s="78" t="s">
        <v>86</v>
      </c>
      <c r="E170" s="13">
        <v>44512</v>
      </c>
      <c r="F170" s="76" t="s">
        <v>87</v>
      </c>
      <c r="G170" s="13">
        <v>44513</v>
      </c>
      <c r="H170" s="77" t="s">
        <v>2471</v>
      </c>
      <c r="I170" s="16">
        <v>41</v>
      </c>
      <c r="J170" s="16">
        <v>41</v>
      </c>
      <c r="K170" s="16">
        <v>24</v>
      </c>
      <c r="L170" s="16">
        <v>11</v>
      </c>
      <c r="M170" s="81">
        <v>10.086</v>
      </c>
      <c r="N170" s="95">
        <v>11</v>
      </c>
      <c r="O170" s="64">
        <v>2530</v>
      </c>
      <c r="P170" s="65">
        <f>Table2245789101123456789101112131415161718192021222324252627[[#This Row],[PEMBULATAN]]*O170</f>
        <v>27830</v>
      </c>
    </row>
    <row r="171" spans="1:16" ht="24.75" customHeight="1" x14ac:dyDescent="0.2">
      <c r="A171" s="14"/>
      <c r="B171" s="75"/>
      <c r="C171" s="73" t="s">
        <v>2969</v>
      </c>
      <c r="D171" s="78" t="s">
        <v>86</v>
      </c>
      <c r="E171" s="13">
        <v>44512</v>
      </c>
      <c r="F171" s="76" t="s">
        <v>87</v>
      </c>
      <c r="G171" s="13">
        <v>44513</v>
      </c>
      <c r="H171" s="77" t="s">
        <v>2471</v>
      </c>
      <c r="I171" s="16">
        <v>90</v>
      </c>
      <c r="J171" s="16">
        <v>20</v>
      </c>
      <c r="K171" s="16">
        <v>20</v>
      </c>
      <c r="L171" s="16">
        <v>8</v>
      </c>
      <c r="M171" s="81">
        <v>9</v>
      </c>
      <c r="N171" s="95">
        <v>9</v>
      </c>
      <c r="O171" s="64">
        <v>2530</v>
      </c>
      <c r="P171" s="65">
        <f>Table2245789101123456789101112131415161718192021222324252627[[#This Row],[PEMBULATAN]]*O171</f>
        <v>22770</v>
      </c>
    </row>
    <row r="172" spans="1:16" ht="24.75" customHeight="1" x14ac:dyDescent="0.2">
      <c r="A172" s="14"/>
      <c r="B172" s="75"/>
      <c r="C172" s="73" t="s">
        <v>2970</v>
      </c>
      <c r="D172" s="78" t="s">
        <v>86</v>
      </c>
      <c r="E172" s="13">
        <v>44512</v>
      </c>
      <c r="F172" s="76" t="s">
        <v>87</v>
      </c>
      <c r="G172" s="13">
        <v>44513</v>
      </c>
      <c r="H172" s="77" t="s">
        <v>2471</v>
      </c>
      <c r="I172" s="16">
        <v>63</v>
      </c>
      <c r="J172" s="16">
        <v>45</v>
      </c>
      <c r="K172" s="16">
        <v>24</v>
      </c>
      <c r="L172" s="16">
        <v>2</v>
      </c>
      <c r="M172" s="81">
        <v>17.010000000000002</v>
      </c>
      <c r="N172" s="95">
        <v>17.010000000000002</v>
      </c>
      <c r="O172" s="64">
        <v>2530</v>
      </c>
      <c r="P172" s="65">
        <f>Table2245789101123456789101112131415161718192021222324252627[[#This Row],[PEMBULATAN]]*O172</f>
        <v>43035.3</v>
      </c>
    </row>
    <row r="173" spans="1:16" ht="24.75" customHeight="1" x14ac:dyDescent="0.2">
      <c r="A173" s="14"/>
      <c r="B173" s="75"/>
      <c r="C173" s="73" t="s">
        <v>2971</v>
      </c>
      <c r="D173" s="78" t="s">
        <v>86</v>
      </c>
      <c r="E173" s="13">
        <v>44512</v>
      </c>
      <c r="F173" s="76" t="s">
        <v>87</v>
      </c>
      <c r="G173" s="13">
        <v>44513</v>
      </c>
      <c r="H173" s="77" t="s">
        <v>2471</v>
      </c>
      <c r="I173" s="16">
        <v>55</v>
      </c>
      <c r="J173" s="16">
        <v>36</v>
      </c>
      <c r="K173" s="16">
        <v>21</v>
      </c>
      <c r="L173" s="16">
        <v>4</v>
      </c>
      <c r="M173" s="81">
        <v>10.395</v>
      </c>
      <c r="N173" s="95">
        <v>11</v>
      </c>
      <c r="O173" s="64">
        <v>2530</v>
      </c>
      <c r="P173" s="65">
        <f>Table2245789101123456789101112131415161718192021222324252627[[#This Row],[PEMBULATAN]]*O173</f>
        <v>27830</v>
      </c>
    </row>
    <row r="174" spans="1:16" ht="24.75" customHeight="1" x14ac:dyDescent="0.2">
      <c r="A174" s="14"/>
      <c r="B174" s="75"/>
      <c r="C174" s="73" t="s">
        <v>2972</v>
      </c>
      <c r="D174" s="78" t="s">
        <v>86</v>
      </c>
      <c r="E174" s="13">
        <v>44512</v>
      </c>
      <c r="F174" s="76" t="s">
        <v>87</v>
      </c>
      <c r="G174" s="13">
        <v>44513</v>
      </c>
      <c r="H174" s="77" t="s">
        <v>2471</v>
      </c>
      <c r="I174" s="16">
        <v>43</v>
      </c>
      <c r="J174" s="16">
        <v>26</v>
      </c>
      <c r="K174" s="16">
        <v>18</v>
      </c>
      <c r="L174" s="16">
        <v>21</v>
      </c>
      <c r="M174" s="81">
        <v>5.0309999999999997</v>
      </c>
      <c r="N174" s="95">
        <v>21</v>
      </c>
      <c r="O174" s="64">
        <v>2530</v>
      </c>
      <c r="P174" s="65">
        <f>Table2245789101123456789101112131415161718192021222324252627[[#This Row],[PEMBULATAN]]*O174</f>
        <v>53130</v>
      </c>
    </row>
    <row r="175" spans="1:16" ht="24.75" customHeight="1" x14ac:dyDescent="0.2">
      <c r="A175" s="14"/>
      <c r="B175" s="75"/>
      <c r="C175" s="73" t="s">
        <v>2973</v>
      </c>
      <c r="D175" s="78" t="s">
        <v>86</v>
      </c>
      <c r="E175" s="13">
        <v>44512</v>
      </c>
      <c r="F175" s="76" t="s">
        <v>87</v>
      </c>
      <c r="G175" s="13">
        <v>44513</v>
      </c>
      <c r="H175" s="77" t="s">
        <v>2471</v>
      </c>
      <c r="I175" s="16">
        <v>86</v>
      </c>
      <c r="J175" s="16">
        <v>54</v>
      </c>
      <c r="K175" s="16">
        <v>21</v>
      </c>
      <c r="L175" s="16">
        <v>3</v>
      </c>
      <c r="M175" s="81">
        <v>24.381</v>
      </c>
      <c r="N175" s="95">
        <v>25</v>
      </c>
      <c r="O175" s="64">
        <v>2530</v>
      </c>
      <c r="P175" s="65">
        <f>Table2245789101123456789101112131415161718192021222324252627[[#This Row],[PEMBULATAN]]*O175</f>
        <v>63250</v>
      </c>
    </row>
    <row r="176" spans="1:16" ht="24.75" customHeight="1" x14ac:dyDescent="0.2">
      <c r="A176" s="14"/>
      <c r="B176" s="75"/>
      <c r="C176" s="73" t="s">
        <v>2974</v>
      </c>
      <c r="D176" s="78" t="s">
        <v>86</v>
      </c>
      <c r="E176" s="13">
        <v>44512</v>
      </c>
      <c r="F176" s="76" t="s">
        <v>87</v>
      </c>
      <c r="G176" s="13">
        <v>44513</v>
      </c>
      <c r="H176" s="77" t="s">
        <v>2471</v>
      </c>
      <c r="I176" s="16">
        <v>82</v>
      </c>
      <c r="J176" s="16">
        <v>56</v>
      </c>
      <c r="K176" s="16">
        <v>33</v>
      </c>
      <c r="L176" s="16">
        <v>13</v>
      </c>
      <c r="M176" s="81">
        <v>37.884</v>
      </c>
      <c r="N176" s="95">
        <v>37.884</v>
      </c>
      <c r="O176" s="64">
        <v>2530</v>
      </c>
      <c r="P176" s="65">
        <f>Table2245789101123456789101112131415161718192021222324252627[[#This Row],[PEMBULATAN]]*O176</f>
        <v>95846.52</v>
      </c>
    </row>
    <row r="177" spans="1:16" ht="24.75" customHeight="1" x14ac:dyDescent="0.2">
      <c r="A177" s="14"/>
      <c r="B177" s="75"/>
      <c r="C177" s="73" t="s">
        <v>2975</v>
      </c>
      <c r="D177" s="78" t="s">
        <v>86</v>
      </c>
      <c r="E177" s="13">
        <v>44512</v>
      </c>
      <c r="F177" s="76" t="s">
        <v>87</v>
      </c>
      <c r="G177" s="13">
        <v>44513</v>
      </c>
      <c r="H177" s="77" t="s">
        <v>2471</v>
      </c>
      <c r="I177" s="16">
        <v>91</v>
      </c>
      <c r="J177" s="16">
        <v>45</v>
      </c>
      <c r="K177" s="16">
        <v>22</v>
      </c>
      <c r="L177" s="16">
        <v>2</v>
      </c>
      <c r="M177" s="81">
        <v>22.522500000000001</v>
      </c>
      <c r="N177" s="95">
        <v>22.522500000000001</v>
      </c>
      <c r="O177" s="64">
        <v>2530</v>
      </c>
      <c r="P177" s="65">
        <f>Table2245789101123456789101112131415161718192021222324252627[[#This Row],[PEMBULATAN]]*O177</f>
        <v>56981.925000000003</v>
      </c>
    </row>
    <row r="178" spans="1:16" ht="24.75" customHeight="1" x14ac:dyDescent="0.2">
      <c r="A178" s="14"/>
      <c r="B178" s="75"/>
      <c r="C178" s="73" t="s">
        <v>2976</v>
      </c>
      <c r="D178" s="78" t="s">
        <v>86</v>
      </c>
      <c r="E178" s="13">
        <v>44512</v>
      </c>
      <c r="F178" s="76" t="s">
        <v>87</v>
      </c>
      <c r="G178" s="13">
        <v>44513</v>
      </c>
      <c r="H178" s="77" t="s">
        <v>2471</v>
      </c>
      <c r="I178" s="16">
        <v>93</v>
      </c>
      <c r="J178" s="16">
        <v>32</v>
      </c>
      <c r="K178" s="16">
        <v>22</v>
      </c>
      <c r="L178" s="16">
        <v>1</v>
      </c>
      <c r="M178" s="81">
        <v>16.367999999999999</v>
      </c>
      <c r="N178" s="95">
        <v>17</v>
      </c>
      <c r="O178" s="64">
        <v>2530</v>
      </c>
      <c r="P178" s="65">
        <f>Table2245789101123456789101112131415161718192021222324252627[[#This Row],[PEMBULATAN]]*O178</f>
        <v>43010</v>
      </c>
    </row>
    <row r="179" spans="1:16" ht="24.75" customHeight="1" x14ac:dyDescent="0.2">
      <c r="A179" s="14"/>
      <c r="B179" s="75"/>
      <c r="C179" s="73" t="s">
        <v>2977</v>
      </c>
      <c r="D179" s="78" t="s">
        <v>86</v>
      </c>
      <c r="E179" s="13">
        <v>44512</v>
      </c>
      <c r="F179" s="76" t="s">
        <v>87</v>
      </c>
      <c r="G179" s="13">
        <v>44513</v>
      </c>
      <c r="H179" s="77" t="s">
        <v>2471</v>
      </c>
      <c r="I179" s="16">
        <v>90</v>
      </c>
      <c r="J179" s="16">
        <v>45</v>
      </c>
      <c r="K179" s="16">
        <v>34</v>
      </c>
      <c r="L179" s="16">
        <v>2</v>
      </c>
      <c r="M179" s="81">
        <v>34.424999999999997</v>
      </c>
      <c r="N179" s="95">
        <v>35</v>
      </c>
      <c r="O179" s="64">
        <v>2530</v>
      </c>
      <c r="P179" s="65">
        <f>Table2245789101123456789101112131415161718192021222324252627[[#This Row],[PEMBULATAN]]*O179</f>
        <v>88550</v>
      </c>
    </row>
    <row r="180" spans="1:16" ht="24.75" customHeight="1" x14ac:dyDescent="0.2">
      <c r="A180" s="14"/>
      <c r="B180" s="75"/>
      <c r="C180" s="73" t="s">
        <v>2978</v>
      </c>
      <c r="D180" s="78" t="s">
        <v>86</v>
      </c>
      <c r="E180" s="13">
        <v>44512</v>
      </c>
      <c r="F180" s="76" t="s">
        <v>87</v>
      </c>
      <c r="G180" s="13">
        <v>44513</v>
      </c>
      <c r="H180" s="77" t="s">
        <v>2471</v>
      </c>
      <c r="I180" s="16">
        <v>110</v>
      </c>
      <c r="J180" s="16">
        <v>65</v>
      </c>
      <c r="K180" s="16">
        <v>11</v>
      </c>
      <c r="L180" s="16">
        <v>5</v>
      </c>
      <c r="M180" s="81">
        <v>19.662500000000001</v>
      </c>
      <c r="N180" s="95">
        <v>19.662500000000001</v>
      </c>
      <c r="O180" s="64">
        <v>2530</v>
      </c>
      <c r="P180" s="65">
        <f>Table2245789101123456789101112131415161718192021222324252627[[#This Row],[PEMBULATAN]]*O180</f>
        <v>49746.125</v>
      </c>
    </row>
    <row r="181" spans="1:16" ht="24.75" customHeight="1" x14ac:dyDescent="0.2">
      <c r="A181" s="14"/>
      <c r="B181" s="75"/>
      <c r="C181" s="73" t="s">
        <v>2979</v>
      </c>
      <c r="D181" s="78" t="s">
        <v>86</v>
      </c>
      <c r="E181" s="13">
        <v>44512</v>
      </c>
      <c r="F181" s="76" t="s">
        <v>87</v>
      </c>
      <c r="G181" s="13">
        <v>44513</v>
      </c>
      <c r="H181" s="77" t="s">
        <v>2471</v>
      </c>
      <c r="I181" s="16">
        <v>64</v>
      </c>
      <c r="J181" s="16">
        <v>45</v>
      </c>
      <c r="K181" s="16">
        <v>23</v>
      </c>
      <c r="L181" s="16">
        <v>3</v>
      </c>
      <c r="M181" s="81">
        <v>16.559999999999999</v>
      </c>
      <c r="N181" s="95">
        <v>16.559999999999999</v>
      </c>
      <c r="O181" s="64">
        <v>2530</v>
      </c>
      <c r="P181" s="65">
        <f>Table2245789101123456789101112131415161718192021222324252627[[#This Row],[PEMBULATAN]]*O181</f>
        <v>41896.799999999996</v>
      </c>
    </row>
    <row r="182" spans="1:16" ht="24.75" customHeight="1" x14ac:dyDescent="0.2">
      <c r="A182" s="14"/>
      <c r="B182" s="75"/>
      <c r="C182" s="73" t="s">
        <v>2980</v>
      </c>
      <c r="D182" s="78" t="s">
        <v>86</v>
      </c>
      <c r="E182" s="13">
        <v>44512</v>
      </c>
      <c r="F182" s="76" t="s">
        <v>87</v>
      </c>
      <c r="G182" s="13">
        <v>44513</v>
      </c>
      <c r="H182" s="77" t="s">
        <v>2471</v>
      </c>
      <c r="I182" s="16">
        <v>33</v>
      </c>
      <c r="J182" s="16">
        <v>33</v>
      </c>
      <c r="K182" s="16">
        <v>45</v>
      </c>
      <c r="L182" s="16">
        <v>2</v>
      </c>
      <c r="M182" s="81">
        <v>12.251250000000001</v>
      </c>
      <c r="N182" s="95">
        <v>12.251250000000001</v>
      </c>
      <c r="O182" s="64">
        <v>2530</v>
      </c>
      <c r="P182" s="65">
        <f>Table2245789101123456789101112131415161718192021222324252627[[#This Row],[PEMBULATAN]]*O182</f>
        <v>30995.662500000002</v>
      </c>
    </row>
    <row r="183" spans="1:16" ht="24.75" customHeight="1" x14ac:dyDescent="0.2">
      <c r="A183" s="14"/>
      <c r="B183" s="75"/>
      <c r="C183" s="73" t="s">
        <v>2981</v>
      </c>
      <c r="D183" s="78" t="s">
        <v>86</v>
      </c>
      <c r="E183" s="13">
        <v>44512</v>
      </c>
      <c r="F183" s="76" t="s">
        <v>87</v>
      </c>
      <c r="G183" s="13">
        <v>44513</v>
      </c>
      <c r="H183" s="77" t="s">
        <v>2471</v>
      </c>
      <c r="I183" s="16">
        <v>129</v>
      </c>
      <c r="J183" s="16">
        <v>26</v>
      </c>
      <c r="K183" s="16">
        <v>15</v>
      </c>
      <c r="L183" s="16">
        <v>7</v>
      </c>
      <c r="M183" s="81">
        <v>12.577500000000001</v>
      </c>
      <c r="N183" s="95">
        <v>12.577500000000001</v>
      </c>
      <c r="O183" s="64">
        <v>2530</v>
      </c>
      <c r="P183" s="65">
        <f>Table2245789101123456789101112131415161718192021222324252627[[#This Row],[PEMBULATAN]]*O183</f>
        <v>31821.075000000001</v>
      </c>
    </row>
    <row r="184" spans="1:16" ht="24.75" customHeight="1" x14ac:dyDescent="0.2">
      <c r="A184" s="14"/>
      <c r="B184" s="75"/>
      <c r="C184" s="73" t="s">
        <v>2982</v>
      </c>
      <c r="D184" s="78" t="s">
        <v>86</v>
      </c>
      <c r="E184" s="13">
        <v>44512</v>
      </c>
      <c r="F184" s="76" t="s">
        <v>87</v>
      </c>
      <c r="G184" s="13">
        <v>44513</v>
      </c>
      <c r="H184" s="77" t="s">
        <v>2471</v>
      </c>
      <c r="I184" s="16">
        <v>53</v>
      </c>
      <c r="J184" s="16">
        <v>45</v>
      </c>
      <c r="K184" s="16">
        <v>24</v>
      </c>
      <c r="L184" s="16">
        <v>9</v>
      </c>
      <c r="M184" s="81">
        <v>14.31</v>
      </c>
      <c r="N184" s="95">
        <v>15</v>
      </c>
      <c r="O184" s="64">
        <v>2530</v>
      </c>
      <c r="P184" s="65">
        <f>Table2245789101123456789101112131415161718192021222324252627[[#This Row],[PEMBULATAN]]*O184</f>
        <v>37950</v>
      </c>
    </row>
    <row r="185" spans="1:16" ht="24.75" customHeight="1" x14ac:dyDescent="0.2">
      <c r="A185" s="14"/>
      <c r="B185" s="75"/>
      <c r="C185" s="73" t="s">
        <v>2983</v>
      </c>
      <c r="D185" s="78" t="s">
        <v>86</v>
      </c>
      <c r="E185" s="13">
        <v>44512</v>
      </c>
      <c r="F185" s="76" t="s">
        <v>87</v>
      </c>
      <c r="G185" s="13">
        <v>44513</v>
      </c>
      <c r="H185" s="77" t="s">
        <v>2471</v>
      </c>
      <c r="I185" s="16">
        <v>90</v>
      </c>
      <c r="J185" s="16">
        <v>25</v>
      </c>
      <c r="K185" s="16">
        <v>5</v>
      </c>
      <c r="L185" s="16">
        <v>3</v>
      </c>
      <c r="M185" s="81">
        <v>2.8125</v>
      </c>
      <c r="N185" s="95">
        <v>3</v>
      </c>
      <c r="O185" s="64">
        <v>2530</v>
      </c>
      <c r="P185" s="65">
        <f>Table2245789101123456789101112131415161718192021222324252627[[#This Row],[PEMBULATAN]]*O185</f>
        <v>7590</v>
      </c>
    </row>
    <row r="186" spans="1:16" ht="24.75" customHeight="1" x14ac:dyDescent="0.2">
      <c r="A186" s="14"/>
      <c r="B186" s="75"/>
      <c r="C186" s="73" t="s">
        <v>2984</v>
      </c>
      <c r="D186" s="78" t="s">
        <v>86</v>
      </c>
      <c r="E186" s="13">
        <v>44512</v>
      </c>
      <c r="F186" s="76" t="s">
        <v>87</v>
      </c>
      <c r="G186" s="13">
        <v>44513</v>
      </c>
      <c r="H186" s="77" t="s">
        <v>2471</v>
      </c>
      <c r="I186" s="16">
        <v>50</v>
      </c>
      <c r="J186" s="16">
        <v>50</v>
      </c>
      <c r="K186" s="16">
        <v>33</v>
      </c>
      <c r="L186" s="16">
        <v>2</v>
      </c>
      <c r="M186" s="81">
        <v>20.625</v>
      </c>
      <c r="N186" s="95">
        <v>20.625</v>
      </c>
      <c r="O186" s="64">
        <v>2530</v>
      </c>
      <c r="P186" s="65">
        <f>Table2245789101123456789101112131415161718192021222324252627[[#This Row],[PEMBULATAN]]*O186</f>
        <v>52181.25</v>
      </c>
    </row>
    <row r="187" spans="1:16" ht="24.75" customHeight="1" x14ac:dyDescent="0.2">
      <c r="A187" s="14"/>
      <c r="B187" s="75"/>
      <c r="C187" s="73" t="s">
        <v>2985</v>
      </c>
      <c r="D187" s="78" t="s">
        <v>86</v>
      </c>
      <c r="E187" s="13">
        <v>44512</v>
      </c>
      <c r="F187" s="76" t="s">
        <v>87</v>
      </c>
      <c r="G187" s="13">
        <v>44513</v>
      </c>
      <c r="H187" s="77" t="s">
        <v>2471</v>
      </c>
      <c r="I187" s="16">
        <v>58</v>
      </c>
      <c r="J187" s="16">
        <v>40</v>
      </c>
      <c r="K187" s="16">
        <v>22</v>
      </c>
      <c r="L187" s="16">
        <v>6</v>
      </c>
      <c r="M187" s="81">
        <v>12.76</v>
      </c>
      <c r="N187" s="95">
        <v>12.76</v>
      </c>
      <c r="O187" s="64">
        <v>2530</v>
      </c>
      <c r="P187" s="65">
        <f>Table2245789101123456789101112131415161718192021222324252627[[#This Row],[PEMBULATAN]]*O187</f>
        <v>32282.799999999999</v>
      </c>
    </row>
    <row r="188" spans="1:16" ht="24.75" customHeight="1" x14ac:dyDescent="0.2">
      <c r="A188" s="14"/>
      <c r="B188" s="75"/>
      <c r="C188" s="73" t="s">
        <v>2986</v>
      </c>
      <c r="D188" s="78" t="s">
        <v>86</v>
      </c>
      <c r="E188" s="13">
        <v>44512</v>
      </c>
      <c r="F188" s="76" t="s">
        <v>87</v>
      </c>
      <c r="G188" s="13">
        <v>44513</v>
      </c>
      <c r="H188" s="77" t="s">
        <v>2471</v>
      </c>
      <c r="I188" s="16">
        <v>76</v>
      </c>
      <c r="J188" s="16">
        <v>20</v>
      </c>
      <c r="K188" s="16">
        <v>45</v>
      </c>
      <c r="L188" s="16">
        <v>13</v>
      </c>
      <c r="M188" s="81">
        <v>17.100000000000001</v>
      </c>
      <c r="N188" s="95">
        <v>17.100000000000001</v>
      </c>
      <c r="O188" s="64">
        <v>2530</v>
      </c>
      <c r="P188" s="65">
        <f>Table2245789101123456789101112131415161718192021222324252627[[#This Row],[PEMBULATAN]]*O188</f>
        <v>43263</v>
      </c>
    </row>
    <row r="189" spans="1:16" ht="24.75" customHeight="1" x14ac:dyDescent="0.2">
      <c r="A189" s="14"/>
      <c r="B189" s="75"/>
      <c r="C189" s="73" t="s">
        <v>2987</v>
      </c>
      <c r="D189" s="78" t="s">
        <v>86</v>
      </c>
      <c r="E189" s="13">
        <v>44512</v>
      </c>
      <c r="F189" s="76" t="s">
        <v>87</v>
      </c>
      <c r="G189" s="13">
        <v>44513</v>
      </c>
      <c r="H189" s="77" t="s">
        <v>2471</v>
      </c>
      <c r="I189" s="16">
        <v>55</v>
      </c>
      <c r="J189" s="16">
        <v>34</v>
      </c>
      <c r="K189" s="16">
        <v>45</v>
      </c>
      <c r="L189" s="16">
        <v>16</v>
      </c>
      <c r="M189" s="81">
        <v>21.037500000000001</v>
      </c>
      <c r="N189" s="95">
        <v>21.037500000000001</v>
      </c>
      <c r="O189" s="64">
        <v>2530</v>
      </c>
      <c r="P189" s="65">
        <f>Table2245789101123456789101112131415161718192021222324252627[[#This Row],[PEMBULATAN]]*O189</f>
        <v>53224.875</v>
      </c>
    </row>
    <row r="190" spans="1:16" ht="24.75" customHeight="1" x14ac:dyDescent="0.2">
      <c r="A190" s="14"/>
      <c r="B190" s="75"/>
      <c r="C190" s="73" t="s">
        <v>2988</v>
      </c>
      <c r="D190" s="78" t="s">
        <v>86</v>
      </c>
      <c r="E190" s="13">
        <v>44512</v>
      </c>
      <c r="F190" s="76" t="s">
        <v>87</v>
      </c>
      <c r="G190" s="13">
        <v>44513</v>
      </c>
      <c r="H190" s="77" t="s">
        <v>2471</v>
      </c>
      <c r="I190" s="16">
        <v>80</v>
      </c>
      <c r="J190" s="16">
        <v>80</v>
      </c>
      <c r="K190" s="16">
        <v>8</v>
      </c>
      <c r="L190" s="16">
        <v>10</v>
      </c>
      <c r="M190" s="81">
        <v>12.8</v>
      </c>
      <c r="N190" s="95">
        <v>12.8</v>
      </c>
      <c r="O190" s="64">
        <v>2530</v>
      </c>
      <c r="P190" s="65">
        <f>Table2245789101123456789101112131415161718192021222324252627[[#This Row],[PEMBULATAN]]*O190</f>
        <v>32384</v>
      </c>
    </row>
    <row r="191" spans="1:16" ht="24.75" customHeight="1" x14ac:dyDescent="0.2">
      <c r="A191" s="14"/>
      <c r="B191" s="75"/>
      <c r="C191" s="73" t="s">
        <v>2989</v>
      </c>
      <c r="D191" s="78" t="s">
        <v>86</v>
      </c>
      <c r="E191" s="13">
        <v>44512</v>
      </c>
      <c r="F191" s="76" t="s">
        <v>87</v>
      </c>
      <c r="G191" s="13">
        <v>44513</v>
      </c>
      <c r="H191" s="77" t="s">
        <v>2471</v>
      </c>
      <c r="I191" s="16">
        <v>87</v>
      </c>
      <c r="J191" s="16">
        <v>28</v>
      </c>
      <c r="K191" s="16">
        <v>12</v>
      </c>
      <c r="L191" s="16">
        <v>2</v>
      </c>
      <c r="M191" s="81">
        <v>7.3079999999999998</v>
      </c>
      <c r="N191" s="95">
        <v>8</v>
      </c>
      <c r="O191" s="64">
        <v>2530</v>
      </c>
      <c r="P191" s="65">
        <f>Table2245789101123456789101112131415161718192021222324252627[[#This Row],[PEMBULATAN]]*O191</f>
        <v>20240</v>
      </c>
    </row>
    <row r="192" spans="1:16" ht="24.75" customHeight="1" x14ac:dyDescent="0.2">
      <c r="A192" s="14"/>
      <c r="B192" s="75"/>
      <c r="C192" s="73" t="s">
        <v>2990</v>
      </c>
      <c r="D192" s="78" t="s">
        <v>86</v>
      </c>
      <c r="E192" s="13">
        <v>44512</v>
      </c>
      <c r="F192" s="76" t="s">
        <v>87</v>
      </c>
      <c r="G192" s="13">
        <v>44513</v>
      </c>
      <c r="H192" s="77" t="s">
        <v>2471</v>
      </c>
      <c r="I192" s="16">
        <v>60</v>
      </c>
      <c r="J192" s="16">
        <v>44</v>
      </c>
      <c r="K192" s="16">
        <v>54</v>
      </c>
      <c r="L192" s="16">
        <v>20</v>
      </c>
      <c r="M192" s="81">
        <v>35.64</v>
      </c>
      <c r="N192" s="95">
        <v>35.64</v>
      </c>
      <c r="O192" s="64">
        <v>2530</v>
      </c>
      <c r="P192" s="65">
        <f>Table2245789101123456789101112131415161718192021222324252627[[#This Row],[PEMBULATAN]]*O192</f>
        <v>90169.2</v>
      </c>
    </row>
    <row r="193" spans="1:16" ht="24.75" customHeight="1" x14ac:dyDescent="0.2">
      <c r="A193" s="14"/>
      <c r="B193" s="75"/>
      <c r="C193" s="73" t="s">
        <v>2991</v>
      </c>
      <c r="D193" s="78" t="s">
        <v>86</v>
      </c>
      <c r="E193" s="13">
        <v>44512</v>
      </c>
      <c r="F193" s="76" t="s">
        <v>87</v>
      </c>
      <c r="G193" s="13">
        <v>44513</v>
      </c>
      <c r="H193" s="77" t="s">
        <v>2471</v>
      </c>
      <c r="I193" s="16">
        <v>36</v>
      </c>
      <c r="J193" s="16">
        <v>39</v>
      </c>
      <c r="K193" s="16">
        <v>26</v>
      </c>
      <c r="L193" s="16">
        <v>11</v>
      </c>
      <c r="M193" s="81">
        <v>9.1259999999999994</v>
      </c>
      <c r="N193" s="95">
        <v>11</v>
      </c>
      <c r="O193" s="64">
        <v>2530</v>
      </c>
      <c r="P193" s="65">
        <f>Table2245789101123456789101112131415161718192021222324252627[[#This Row],[PEMBULATAN]]*O193</f>
        <v>27830</v>
      </c>
    </row>
    <row r="194" spans="1:16" ht="24.75" customHeight="1" x14ac:dyDescent="0.2">
      <c r="A194" s="14"/>
      <c r="B194" s="75"/>
      <c r="C194" s="73" t="s">
        <v>2992</v>
      </c>
      <c r="D194" s="78" t="s">
        <v>86</v>
      </c>
      <c r="E194" s="13">
        <v>44512</v>
      </c>
      <c r="F194" s="76" t="s">
        <v>87</v>
      </c>
      <c r="G194" s="13">
        <v>44513</v>
      </c>
      <c r="H194" s="77" t="s">
        <v>2471</v>
      </c>
      <c r="I194" s="16">
        <v>87</v>
      </c>
      <c r="J194" s="16">
        <v>45</v>
      </c>
      <c r="K194" s="16">
        <v>42</v>
      </c>
      <c r="L194" s="16">
        <v>15</v>
      </c>
      <c r="M194" s="81">
        <v>41.107500000000002</v>
      </c>
      <c r="N194" s="95">
        <v>41.107500000000002</v>
      </c>
      <c r="O194" s="64">
        <v>2530</v>
      </c>
      <c r="P194" s="65">
        <f>Table2245789101123456789101112131415161718192021222324252627[[#This Row],[PEMBULATAN]]*O194</f>
        <v>104001.97500000001</v>
      </c>
    </row>
    <row r="195" spans="1:16" ht="24.75" customHeight="1" x14ac:dyDescent="0.2">
      <c r="A195" s="14"/>
      <c r="B195" s="75"/>
      <c r="C195" s="73" t="s">
        <v>2993</v>
      </c>
      <c r="D195" s="78" t="s">
        <v>86</v>
      </c>
      <c r="E195" s="13">
        <v>44512</v>
      </c>
      <c r="F195" s="76" t="s">
        <v>87</v>
      </c>
      <c r="G195" s="13">
        <v>44513</v>
      </c>
      <c r="H195" s="77" t="s">
        <v>2471</v>
      </c>
      <c r="I195" s="16">
        <v>87</v>
      </c>
      <c r="J195" s="16">
        <v>45</v>
      </c>
      <c r="K195" s="16">
        <v>42</v>
      </c>
      <c r="L195" s="16">
        <v>15</v>
      </c>
      <c r="M195" s="81">
        <v>41.107500000000002</v>
      </c>
      <c r="N195" s="95">
        <v>41.107500000000002</v>
      </c>
      <c r="O195" s="64">
        <v>2530</v>
      </c>
      <c r="P195" s="65">
        <f>Table2245789101123456789101112131415161718192021222324252627[[#This Row],[PEMBULATAN]]*O195</f>
        <v>104001.97500000001</v>
      </c>
    </row>
    <row r="196" spans="1:16" ht="24.75" customHeight="1" x14ac:dyDescent="0.2">
      <c r="A196" s="14"/>
      <c r="B196" s="75"/>
      <c r="C196" s="73" t="s">
        <v>2994</v>
      </c>
      <c r="D196" s="78" t="s">
        <v>86</v>
      </c>
      <c r="E196" s="13">
        <v>44512</v>
      </c>
      <c r="F196" s="76" t="s">
        <v>87</v>
      </c>
      <c r="G196" s="13">
        <v>44513</v>
      </c>
      <c r="H196" s="77" t="s">
        <v>2471</v>
      </c>
      <c r="I196" s="16">
        <v>113</v>
      </c>
      <c r="J196" s="16">
        <v>64</v>
      </c>
      <c r="K196" s="16">
        <v>5</v>
      </c>
      <c r="L196" s="16">
        <v>7</v>
      </c>
      <c r="M196" s="81">
        <v>9.0399999999999991</v>
      </c>
      <c r="N196" s="95">
        <v>9.0399999999999991</v>
      </c>
      <c r="O196" s="64">
        <v>2530</v>
      </c>
      <c r="P196" s="65">
        <f>Table2245789101123456789101112131415161718192021222324252627[[#This Row],[PEMBULATAN]]*O196</f>
        <v>22871.199999999997</v>
      </c>
    </row>
    <row r="197" spans="1:16" ht="24.75" customHeight="1" x14ac:dyDescent="0.2">
      <c r="A197" s="14"/>
      <c r="B197" s="75"/>
      <c r="C197" s="73" t="s">
        <v>2995</v>
      </c>
      <c r="D197" s="78" t="s">
        <v>86</v>
      </c>
      <c r="E197" s="13">
        <v>44512</v>
      </c>
      <c r="F197" s="76" t="s">
        <v>87</v>
      </c>
      <c r="G197" s="13">
        <v>44513</v>
      </c>
      <c r="H197" s="77" t="s">
        <v>2471</v>
      </c>
      <c r="I197" s="16">
        <v>96</v>
      </c>
      <c r="J197" s="16">
        <v>31</v>
      </c>
      <c r="K197" s="16">
        <v>31</v>
      </c>
      <c r="L197" s="16">
        <v>5</v>
      </c>
      <c r="M197" s="81">
        <v>23.064</v>
      </c>
      <c r="N197" s="95">
        <v>23.064</v>
      </c>
      <c r="O197" s="64">
        <v>2530</v>
      </c>
      <c r="P197" s="65">
        <f>Table2245789101123456789101112131415161718192021222324252627[[#This Row],[PEMBULATAN]]*O197</f>
        <v>58351.92</v>
      </c>
    </row>
    <row r="198" spans="1:16" ht="24.75" customHeight="1" x14ac:dyDescent="0.2">
      <c r="A198" s="14"/>
      <c r="B198" s="75"/>
      <c r="C198" s="73" t="s">
        <v>2996</v>
      </c>
      <c r="D198" s="78" t="s">
        <v>86</v>
      </c>
      <c r="E198" s="13">
        <v>44512</v>
      </c>
      <c r="F198" s="76" t="s">
        <v>87</v>
      </c>
      <c r="G198" s="13">
        <v>44513</v>
      </c>
      <c r="H198" s="77" t="s">
        <v>2471</v>
      </c>
      <c r="I198" s="16">
        <v>86</v>
      </c>
      <c r="J198" s="16">
        <v>10</v>
      </c>
      <c r="K198" s="16">
        <v>24</v>
      </c>
      <c r="L198" s="16">
        <v>7</v>
      </c>
      <c r="M198" s="81">
        <v>5.16</v>
      </c>
      <c r="N198" s="95">
        <v>7</v>
      </c>
      <c r="O198" s="64">
        <v>2530</v>
      </c>
      <c r="P198" s="65">
        <f>Table2245789101123456789101112131415161718192021222324252627[[#This Row],[PEMBULATAN]]*O198</f>
        <v>17710</v>
      </c>
    </row>
    <row r="199" spans="1:16" ht="24.75" customHeight="1" x14ac:dyDescent="0.2">
      <c r="A199" s="14"/>
      <c r="B199" s="75"/>
      <c r="C199" s="73" t="s">
        <v>2997</v>
      </c>
      <c r="D199" s="78" t="s">
        <v>86</v>
      </c>
      <c r="E199" s="13">
        <v>44512</v>
      </c>
      <c r="F199" s="76" t="s">
        <v>87</v>
      </c>
      <c r="G199" s="13">
        <v>44513</v>
      </c>
      <c r="H199" s="77" t="s">
        <v>2471</v>
      </c>
      <c r="I199" s="16">
        <v>80</v>
      </c>
      <c r="J199" s="16">
        <v>76</v>
      </c>
      <c r="K199" s="16">
        <v>21</v>
      </c>
      <c r="L199" s="16">
        <v>9</v>
      </c>
      <c r="M199" s="81">
        <v>31.92</v>
      </c>
      <c r="N199" s="95">
        <v>31.92</v>
      </c>
      <c r="O199" s="64">
        <v>2530</v>
      </c>
      <c r="P199" s="65">
        <f>Table2245789101123456789101112131415161718192021222324252627[[#This Row],[PEMBULATAN]]*O199</f>
        <v>80757.600000000006</v>
      </c>
    </row>
    <row r="200" spans="1:16" ht="24.75" customHeight="1" x14ac:dyDescent="0.2">
      <c r="A200" s="14"/>
      <c r="B200" s="75"/>
      <c r="C200" s="73" t="s">
        <v>2998</v>
      </c>
      <c r="D200" s="78" t="s">
        <v>86</v>
      </c>
      <c r="E200" s="13">
        <v>44512</v>
      </c>
      <c r="F200" s="76" t="s">
        <v>87</v>
      </c>
      <c r="G200" s="13">
        <v>44513</v>
      </c>
      <c r="H200" s="77" t="s">
        <v>2471</v>
      </c>
      <c r="I200" s="16">
        <v>34</v>
      </c>
      <c r="J200" s="16">
        <v>27</v>
      </c>
      <c r="K200" s="16">
        <v>15</v>
      </c>
      <c r="L200" s="16">
        <v>1</v>
      </c>
      <c r="M200" s="81">
        <v>3.4424999999999999</v>
      </c>
      <c r="N200" s="95">
        <v>4</v>
      </c>
      <c r="O200" s="64">
        <v>2530</v>
      </c>
      <c r="P200" s="65">
        <f>Table2245789101123456789101112131415161718192021222324252627[[#This Row],[PEMBULATAN]]*O200</f>
        <v>10120</v>
      </c>
    </row>
    <row r="201" spans="1:16" ht="24.75" customHeight="1" x14ac:dyDescent="0.2">
      <c r="A201" s="14"/>
      <c r="B201" s="75"/>
      <c r="C201" s="73" t="s">
        <v>2999</v>
      </c>
      <c r="D201" s="78" t="s">
        <v>86</v>
      </c>
      <c r="E201" s="13">
        <v>44512</v>
      </c>
      <c r="F201" s="76" t="s">
        <v>87</v>
      </c>
      <c r="G201" s="13">
        <v>44513</v>
      </c>
      <c r="H201" s="77" t="s">
        <v>2471</v>
      </c>
      <c r="I201" s="16">
        <v>46</v>
      </c>
      <c r="J201" s="16">
        <v>46</v>
      </c>
      <c r="K201" s="16">
        <v>25</v>
      </c>
      <c r="L201" s="16">
        <v>9</v>
      </c>
      <c r="M201" s="81">
        <v>13.225</v>
      </c>
      <c r="N201" s="95">
        <v>13.225</v>
      </c>
      <c r="O201" s="64">
        <v>2530</v>
      </c>
      <c r="P201" s="65">
        <f>Table2245789101123456789101112131415161718192021222324252627[[#This Row],[PEMBULATAN]]*O201</f>
        <v>33459.25</v>
      </c>
    </row>
    <row r="202" spans="1:16" ht="24.75" customHeight="1" x14ac:dyDescent="0.2">
      <c r="A202" s="14"/>
      <c r="B202" s="75"/>
      <c r="C202" s="73" t="s">
        <v>3000</v>
      </c>
      <c r="D202" s="78" t="s">
        <v>86</v>
      </c>
      <c r="E202" s="13">
        <v>44512</v>
      </c>
      <c r="F202" s="76" t="s">
        <v>87</v>
      </c>
      <c r="G202" s="13">
        <v>44513</v>
      </c>
      <c r="H202" s="77" t="s">
        <v>2471</v>
      </c>
      <c r="I202" s="16">
        <v>62</v>
      </c>
      <c r="J202" s="16">
        <v>40</v>
      </c>
      <c r="K202" s="16">
        <v>10</v>
      </c>
      <c r="L202" s="16">
        <v>10</v>
      </c>
      <c r="M202" s="81">
        <v>6.2</v>
      </c>
      <c r="N202" s="95">
        <v>10</v>
      </c>
      <c r="O202" s="64">
        <v>2530</v>
      </c>
      <c r="P202" s="65">
        <f>Table2245789101123456789101112131415161718192021222324252627[[#This Row],[PEMBULATAN]]*O202</f>
        <v>25300</v>
      </c>
    </row>
    <row r="203" spans="1:16" ht="24.75" customHeight="1" x14ac:dyDescent="0.2">
      <c r="A203" s="14"/>
      <c r="B203" s="75"/>
      <c r="C203" s="73" t="s">
        <v>3001</v>
      </c>
      <c r="D203" s="78" t="s">
        <v>86</v>
      </c>
      <c r="E203" s="13">
        <v>44512</v>
      </c>
      <c r="F203" s="76" t="s">
        <v>87</v>
      </c>
      <c r="G203" s="13">
        <v>44513</v>
      </c>
      <c r="H203" s="77" t="s">
        <v>2471</v>
      </c>
      <c r="I203" s="16">
        <v>83</v>
      </c>
      <c r="J203" s="16">
        <v>20</v>
      </c>
      <c r="K203" s="16">
        <v>20</v>
      </c>
      <c r="L203" s="16">
        <v>1</v>
      </c>
      <c r="M203" s="81">
        <v>8.3000000000000007</v>
      </c>
      <c r="N203" s="95">
        <v>9</v>
      </c>
      <c r="O203" s="64">
        <v>2530</v>
      </c>
      <c r="P203" s="65">
        <f>Table2245789101123456789101112131415161718192021222324252627[[#This Row],[PEMBULATAN]]*O203</f>
        <v>22770</v>
      </c>
    </row>
    <row r="204" spans="1:16" ht="24.75" customHeight="1" x14ac:dyDescent="0.2">
      <c r="A204" s="14"/>
      <c r="B204" s="75"/>
      <c r="C204" s="73" t="s">
        <v>3002</v>
      </c>
      <c r="D204" s="78" t="s">
        <v>86</v>
      </c>
      <c r="E204" s="13">
        <v>44512</v>
      </c>
      <c r="F204" s="76" t="s">
        <v>87</v>
      </c>
      <c r="G204" s="13">
        <v>44513</v>
      </c>
      <c r="H204" s="77" t="s">
        <v>2471</v>
      </c>
      <c r="I204" s="16">
        <v>43</v>
      </c>
      <c r="J204" s="16">
        <v>30</v>
      </c>
      <c r="K204" s="16">
        <v>43</v>
      </c>
      <c r="L204" s="16">
        <v>8</v>
      </c>
      <c r="M204" s="81">
        <v>13.8675</v>
      </c>
      <c r="N204" s="95">
        <v>13.8675</v>
      </c>
      <c r="O204" s="64">
        <v>2530</v>
      </c>
      <c r="P204" s="65">
        <f>Table2245789101123456789101112131415161718192021222324252627[[#This Row],[PEMBULATAN]]*O204</f>
        <v>35084.775000000001</v>
      </c>
    </row>
    <row r="205" spans="1:16" ht="24.75" customHeight="1" x14ac:dyDescent="0.2">
      <c r="A205" s="14"/>
      <c r="B205" s="75"/>
      <c r="C205" s="73" t="s">
        <v>3003</v>
      </c>
      <c r="D205" s="78" t="s">
        <v>86</v>
      </c>
      <c r="E205" s="13">
        <v>44512</v>
      </c>
      <c r="F205" s="76" t="s">
        <v>87</v>
      </c>
      <c r="G205" s="13">
        <v>44513</v>
      </c>
      <c r="H205" s="77" t="s">
        <v>2471</v>
      </c>
      <c r="I205" s="16">
        <v>50</v>
      </c>
      <c r="J205" s="16">
        <v>30</v>
      </c>
      <c r="K205" s="16">
        <v>18</v>
      </c>
      <c r="L205" s="16">
        <v>2</v>
      </c>
      <c r="M205" s="81">
        <v>6.75</v>
      </c>
      <c r="N205" s="95">
        <v>6.75</v>
      </c>
      <c r="O205" s="64">
        <v>2530</v>
      </c>
      <c r="P205" s="65">
        <f>Table2245789101123456789101112131415161718192021222324252627[[#This Row],[PEMBULATAN]]*O205</f>
        <v>17077.5</v>
      </c>
    </row>
    <row r="206" spans="1:16" ht="24.75" customHeight="1" x14ac:dyDescent="0.2">
      <c r="A206" s="14"/>
      <c r="B206" s="75"/>
      <c r="C206" s="73" t="s">
        <v>3004</v>
      </c>
      <c r="D206" s="78" t="s">
        <v>86</v>
      </c>
      <c r="E206" s="13">
        <v>44512</v>
      </c>
      <c r="F206" s="76" t="s">
        <v>87</v>
      </c>
      <c r="G206" s="13">
        <v>44513</v>
      </c>
      <c r="H206" s="77" t="s">
        <v>2471</v>
      </c>
      <c r="I206" s="16">
        <v>132</v>
      </c>
      <c r="J206" s="16">
        <v>20</v>
      </c>
      <c r="K206" s="16">
        <v>33</v>
      </c>
      <c r="L206" s="16">
        <v>3</v>
      </c>
      <c r="M206" s="81">
        <v>21.78</v>
      </c>
      <c r="N206" s="95">
        <v>21.78</v>
      </c>
      <c r="O206" s="64">
        <v>2530</v>
      </c>
      <c r="P206" s="65">
        <f>Table2245789101123456789101112131415161718192021222324252627[[#This Row],[PEMBULATAN]]*O206</f>
        <v>55103.4</v>
      </c>
    </row>
    <row r="207" spans="1:16" ht="24.75" customHeight="1" x14ac:dyDescent="0.2">
      <c r="A207" s="14"/>
      <c r="B207" s="75"/>
      <c r="C207" s="73" t="s">
        <v>3005</v>
      </c>
      <c r="D207" s="78" t="s">
        <v>86</v>
      </c>
      <c r="E207" s="13">
        <v>44512</v>
      </c>
      <c r="F207" s="76" t="s">
        <v>87</v>
      </c>
      <c r="G207" s="13">
        <v>44513</v>
      </c>
      <c r="H207" s="77" t="s">
        <v>2471</v>
      </c>
      <c r="I207" s="16">
        <v>74</v>
      </c>
      <c r="J207" s="16">
        <v>72</v>
      </c>
      <c r="K207" s="16">
        <v>22</v>
      </c>
      <c r="L207" s="16">
        <v>13</v>
      </c>
      <c r="M207" s="81">
        <v>29.303999999999998</v>
      </c>
      <c r="N207" s="95">
        <v>30</v>
      </c>
      <c r="O207" s="64">
        <v>2530</v>
      </c>
      <c r="P207" s="65">
        <f>Table2245789101123456789101112131415161718192021222324252627[[#This Row],[PEMBULATAN]]*O207</f>
        <v>75900</v>
      </c>
    </row>
    <row r="208" spans="1:16" ht="24.75" customHeight="1" x14ac:dyDescent="0.2">
      <c r="A208" s="14"/>
      <c r="B208" s="75"/>
      <c r="C208" s="73" t="s">
        <v>3006</v>
      </c>
      <c r="D208" s="78" t="s">
        <v>86</v>
      </c>
      <c r="E208" s="13">
        <v>44512</v>
      </c>
      <c r="F208" s="76" t="s">
        <v>87</v>
      </c>
      <c r="G208" s="13">
        <v>44513</v>
      </c>
      <c r="H208" s="77" t="s">
        <v>2471</v>
      </c>
      <c r="I208" s="16">
        <v>50</v>
      </c>
      <c r="J208" s="16">
        <v>35</v>
      </c>
      <c r="K208" s="16">
        <v>7</v>
      </c>
      <c r="L208" s="16">
        <v>4</v>
      </c>
      <c r="M208" s="81">
        <v>3.0625</v>
      </c>
      <c r="N208" s="95">
        <v>4</v>
      </c>
      <c r="O208" s="64">
        <v>2530</v>
      </c>
      <c r="P208" s="65">
        <f>Table2245789101123456789101112131415161718192021222324252627[[#This Row],[PEMBULATAN]]*O208</f>
        <v>10120</v>
      </c>
    </row>
    <row r="209" spans="1:16" ht="24.75" customHeight="1" x14ac:dyDescent="0.2">
      <c r="A209" s="14"/>
      <c r="B209" s="75"/>
      <c r="C209" s="73" t="s">
        <v>3007</v>
      </c>
      <c r="D209" s="78" t="s">
        <v>86</v>
      </c>
      <c r="E209" s="13">
        <v>44512</v>
      </c>
      <c r="F209" s="76" t="s">
        <v>87</v>
      </c>
      <c r="G209" s="13">
        <v>44513</v>
      </c>
      <c r="H209" s="77" t="s">
        <v>2471</v>
      </c>
      <c r="I209" s="16">
        <v>53</v>
      </c>
      <c r="J209" s="16">
        <v>53</v>
      </c>
      <c r="K209" s="16">
        <v>38</v>
      </c>
      <c r="L209" s="16">
        <v>6</v>
      </c>
      <c r="M209" s="81">
        <v>26.685500000000001</v>
      </c>
      <c r="N209" s="95">
        <v>26.685500000000001</v>
      </c>
      <c r="O209" s="64">
        <v>2530</v>
      </c>
      <c r="P209" s="65">
        <f>Table2245789101123456789101112131415161718192021222324252627[[#This Row],[PEMBULATAN]]*O209</f>
        <v>67514.315000000002</v>
      </c>
    </row>
    <row r="210" spans="1:16" ht="24.75" customHeight="1" x14ac:dyDescent="0.2">
      <c r="A210" s="14"/>
      <c r="B210" s="75"/>
      <c r="C210" s="73" t="s">
        <v>3008</v>
      </c>
      <c r="D210" s="78" t="s">
        <v>86</v>
      </c>
      <c r="E210" s="13">
        <v>44512</v>
      </c>
      <c r="F210" s="76" t="s">
        <v>87</v>
      </c>
      <c r="G210" s="13">
        <v>44513</v>
      </c>
      <c r="H210" s="77" t="s">
        <v>2471</v>
      </c>
      <c r="I210" s="16">
        <v>111</v>
      </c>
      <c r="J210" s="16">
        <v>20</v>
      </c>
      <c r="K210" s="16">
        <v>20</v>
      </c>
      <c r="L210" s="16">
        <v>1</v>
      </c>
      <c r="M210" s="81">
        <v>11.1</v>
      </c>
      <c r="N210" s="95">
        <v>11.1</v>
      </c>
      <c r="O210" s="64">
        <v>2530</v>
      </c>
      <c r="P210" s="65">
        <f>Table2245789101123456789101112131415161718192021222324252627[[#This Row],[PEMBULATAN]]*O210</f>
        <v>28083</v>
      </c>
    </row>
    <row r="211" spans="1:16" ht="24.75" customHeight="1" x14ac:dyDescent="0.2">
      <c r="A211" s="14"/>
      <c r="B211" s="75"/>
      <c r="C211" s="73" t="s">
        <v>3009</v>
      </c>
      <c r="D211" s="78" t="s">
        <v>86</v>
      </c>
      <c r="E211" s="13">
        <v>44512</v>
      </c>
      <c r="F211" s="76" t="s">
        <v>87</v>
      </c>
      <c r="G211" s="13">
        <v>44513</v>
      </c>
      <c r="H211" s="77" t="s">
        <v>2471</v>
      </c>
      <c r="I211" s="16">
        <v>115</v>
      </c>
      <c r="J211" s="16">
        <v>74</v>
      </c>
      <c r="K211" s="16">
        <v>6</v>
      </c>
      <c r="L211" s="16">
        <v>1</v>
      </c>
      <c r="M211" s="81">
        <v>12.765000000000001</v>
      </c>
      <c r="N211" s="95">
        <v>12.765000000000001</v>
      </c>
      <c r="O211" s="64">
        <v>2530</v>
      </c>
      <c r="P211" s="65">
        <f>Table2245789101123456789101112131415161718192021222324252627[[#This Row],[PEMBULATAN]]*O211</f>
        <v>32295.45</v>
      </c>
    </row>
    <row r="212" spans="1:16" ht="24.75" customHeight="1" x14ac:dyDescent="0.2">
      <c r="A212" s="14"/>
      <c r="B212" s="75"/>
      <c r="C212" s="73" t="s">
        <v>3010</v>
      </c>
      <c r="D212" s="78" t="s">
        <v>86</v>
      </c>
      <c r="E212" s="13">
        <v>44512</v>
      </c>
      <c r="F212" s="76" t="s">
        <v>87</v>
      </c>
      <c r="G212" s="13">
        <v>44513</v>
      </c>
      <c r="H212" s="77" t="s">
        <v>2471</v>
      </c>
      <c r="I212" s="16">
        <v>48</v>
      </c>
      <c r="J212" s="16">
        <v>42</v>
      </c>
      <c r="K212" s="16">
        <v>35</v>
      </c>
      <c r="L212" s="16">
        <v>13</v>
      </c>
      <c r="M212" s="81">
        <v>17.64</v>
      </c>
      <c r="N212" s="95">
        <v>17.64</v>
      </c>
      <c r="O212" s="64">
        <v>2530</v>
      </c>
      <c r="P212" s="65">
        <f>Table2245789101123456789101112131415161718192021222324252627[[#This Row],[PEMBULATAN]]*O212</f>
        <v>44629.200000000004</v>
      </c>
    </row>
    <row r="213" spans="1:16" ht="24.75" customHeight="1" x14ac:dyDescent="0.2">
      <c r="A213" s="14"/>
      <c r="B213" s="75"/>
      <c r="C213" s="73" t="s">
        <v>3011</v>
      </c>
      <c r="D213" s="78" t="s">
        <v>86</v>
      </c>
      <c r="E213" s="13">
        <v>44512</v>
      </c>
      <c r="F213" s="76" t="s">
        <v>87</v>
      </c>
      <c r="G213" s="13">
        <v>44513</v>
      </c>
      <c r="H213" s="77" t="s">
        <v>2471</v>
      </c>
      <c r="I213" s="16">
        <v>60</v>
      </c>
      <c r="J213" s="16">
        <v>41</v>
      </c>
      <c r="K213" s="16">
        <v>22</v>
      </c>
      <c r="L213" s="16">
        <v>7</v>
      </c>
      <c r="M213" s="81">
        <v>13.53</v>
      </c>
      <c r="N213" s="95">
        <v>13.53</v>
      </c>
      <c r="O213" s="64">
        <v>2530</v>
      </c>
      <c r="P213" s="65">
        <f>Table2245789101123456789101112131415161718192021222324252627[[#This Row],[PEMBULATAN]]*O213</f>
        <v>34230.9</v>
      </c>
    </row>
    <row r="214" spans="1:16" ht="24.75" customHeight="1" x14ac:dyDescent="0.2">
      <c r="A214" s="14"/>
      <c r="B214" s="75"/>
      <c r="C214" s="73" t="s">
        <v>3012</v>
      </c>
      <c r="D214" s="78" t="s">
        <v>86</v>
      </c>
      <c r="E214" s="13">
        <v>44512</v>
      </c>
      <c r="F214" s="76" t="s">
        <v>87</v>
      </c>
      <c r="G214" s="13">
        <v>44513</v>
      </c>
      <c r="H214" s="77" t="s">
        <v>2471</v>
      </c>
      <c r="I214" s="16">
        <v>133</v>
      </c>
      <c r="J214" s="16">
        <v>10</v>
      </c>
      <c r="K214" s="16">
        <v>10</v>
      </c>
      <c r="L214" s="16">
        <v>3</v>
      </c>
      <c r="M214" s="81">
        <v>3.3250000000000002</v>
      </c>
      <c r="N214" s="95">
        <v>4</v>
      </c>
      <c r="O214" s="64">
        <v>2530</v>
      </c>
      <c r="P214" s="65">
        <f>Table2245789101123456789101112131415161718192021222324252627[[#This Row],[PEMBULATAN]]*O214</f>
        <v>10120</v>
      </c>
    </row>
    <row r="215" spans="1:16" ht="24.75" customHeight="1" x14ac:dyDescent="0.2">
      <c r="A215" s="14"/>
      <c r="B215" s="75"/>
      <c r="C215" s="73" t="s">
        <v>3013</v>
      </c>
      <c r="D215" s="78" t="s">
        <v>86</v>
      </c>
      <c r="E215" s="13">
        <v>44512</v>
      </c>
      <c r="F215" s="76" t="s">
        <v>87</v>
      </c>
      <c r="G215" s="13">
        <v>44513</v>
      </c>
      <c r="H215" s="77" t="s">
        <v>2471</v>
      </c>
      <c r="I215" s="16">
        <v>63</v>
      </c>
      <c r="J215" s="16">
        <v>34</v>
      </c>
      <c r="K215" s="16">
        <v>34</v>
      </c>
      <c r="L215" s="16">
        <v>12</v>
      </c>
      <c r="M215" s="81">
        <v>18.207000000000001</v>
      </c>
      <c r="N215" s="95">
        <v>18.207000000000001</v>
      </c>
      <c r="O215" s="64">
        <v>2530</v>
      </c>
      <c r="P215" s="65">
        <f>Table2245789101123456789101112131415161718192021222324252627[[#This Row],[PEMBULATAN]]*O215</f>
        <v>46063.71</v>
      </c>
    </row>
    <row r="216" spans="1:16" ht="24.75" customHeight="1" x14ac:dyDescent="0.2">
      <c r="A216" s="14"/>
      <c r="B216" s="75"/>
      <c r="C216" s="73" t="s">
        <v>3014</v>
      </c>
      <c r="D216" s="78" t="s">
        <v>86</v>
      </c>
      <c r="E216" s="13">
        <v>44512</v>
      </c>
      <c r="F216" s="76" t="s">
        <v>87</v>
      </c>
      <c r="G216" s="13">
        <v>44513</v>
      </c>
      <c r="H216" s="77" t="s">
        <v>2471</v>
      </c>
      <c r="I216" s="16">
        <v>87</v>
      </c>
      <c r="J216" s="16">
        <v>30</v>
      </c>
      <c r="K216" s="16">
        <v>30</v>
      </c>
      <c r="L216" s="16">
        <v>10</v>
      </c>
      <c r="M216" s="81">
        <v>19.574999999999999</v>
      </c>
      <c r="N216" s="95">
        <v>19.574999999999999</v>
      </c>
      <c r="O216" s="64">
        <v>2530</v>
      </c>
      <c r="P216" s="65">
        <f>Table2245789101123456789101112131415161718192021222324252627[[#This Row],[PEMBULATAN]]*O216</f>
        <v>49524.75</v>
      </c>
    </row>
    <row r="217" spans="1:16" ht="24.75" customHeight="1" x14ac:dyDescent="0.2">
      <c r="A217" s="14"/>
      <c r="B217" s="75"/>
      <c r="C217" s="73" t="s">
        <v>3015</v>
      </c>
      <c r="D217" s="78" t="s">
        <v>86</v>
      </c>
      <c r="E217" s="13">
        <v>44512</v>
      </c>
      <c r="F217" s="76" t="s">
        <v>87</v>
      </c>
      <c r="G217" s="13">
        <v>44513</v>
      </c>
      <c r="H217" s="77" t="s">
        <v>2471</v>
      </c>
      <c r="I217" s="16">
        <v>77</v>
      </c>
      <c r="J217" s="16">
        <v>30</v>
      </c>
      <c r="K217" s="16">
        <v>40</v>
      </c>
      <c r="L217" s="16">
        <v>17</v>
      </c>
      <c r="M217" s="81">
        <v>23.1</v>
      </c>
      <c r="N217" s="95">
        <v>23.1</v>
      </c>
      <c r="O217" s="64">
        <v>2530</v>
      </c>
      <c r="P217" s="65">
        <f>Table2245789101123456789101112131415161718192021222324252627[[#This Row],[PEMBULATAN]]*O217</f>
        <v>58443</v>
      </c>
    </row>
    <row r="218" spans="1:16" ht="24.75" customHeight="1" x14ac:dyDescent="0.2">
      <c r="A218" s="14"/>
      <c r="B218" s="75"/>
      <c r="C218" s="73" t="s">
        <v>3016</v>
      </c>
      <c r="D218" s="78" t="s">
        <v>86</v>
      </c>
      <c r="E218" s="13">
        <v>44512</v>
      </c>
      <c r="F218" s="76" t="s">
        <v>87</v>
      </c>
      <c r="G218" s="13">
        <v>44513</v>
      </c>
      <c r="H218" s="77" t="s">
        <v>2471</v>
      </c>
      <c r="I218" s="16">
        <v>90</v>
      </c>
      <c r="J218" s="16">
        <v>65</v>
      </c>
      <c r="K218" s="16">
        <v>31</v>
      </c>
      <c r="L218" s="16">
        <v>15</v>
      </c>
      <c r="M218" s="81">
        <v>45.337499999999999</v>
      </c>
      <c r="N218" s="95">
        <v>46</v>
      </c>
      <c r="O218" s="64">
        <v>2530</v>
      </c>
      <c r="P218" s="65">
        <f>Table2245789101123456789101112131415161718192021222324252627[[#This Row],[PEMBULATAN]]*O218</f>
        <v>116380</v>
      </c>
    </row>
    <row r="219" spans="1:16" ht="24.75" customHeight="1" x14ac:dyDescent="0.2">
      <c r="A219" s="14"/>
      <c r="B219" s="75"/>
      <c r="C219" s="73" t="s">
        <v>3017</v>
      </c>
      <c r="D219" s="78" t="s">
        <v>86</v>
      </c>
      <c r="E219" s="13">
        <v>44512</v>
      </c>
      <c r="F219" s="76" t="s">
        <v>87</v>
      </c>
      <c r="G219" s="13">
        <v>44513</v>
      </c>
      <c r="H219" s="77" t="s">
        <v>2471</v>
      </c>
      <c r="I219" s="16">
        <v>43</v>
      </c>
      <c r="J219" s="16">
        <v>43</v>
      </c>
      <c r="K219" s="16">
        <v>23</v>
      </c>
      <c r="L219" s="16">
        <v>10</v>
      </c>
      <c r="M219" s="81">
        <v>10.63175</v>
      </c>
      <c r="N219" s="95">
        <v>10.63175</v>
      </c>
      <c r="O219" s="64">
        <v>2530</v>
      </c>
      <c r="P219" s="65">
        <f>Table2245789101123456789101112131415161718192021222324252627[[#This Row],[PEMBULATAN]]*O219</f>
        <v>26898.327499999999</v>
      </c>
    </row>
    <row r="220" spans="1:16" ht="24.75" customHeight="1" x14ac:dyDescent="0.2">
      <c r="A220" s="14"/>
      <c r="B220" s="75"/>
      <c r="C220" s="73" t="s">
        <v>3018</v>
      </c>
      <c r="D220" s="78" t="s">
        <v>86</v>
      </c>
      <c r="E220" s="13">
        <v>44512</v>
      </c>
      <c r="F220" s="76" t="s">
        <v>87</v>
      </c>
      <c r="G220" s="13">
        <v>44513</v>
      </c>
      <c r="H220" s="77" t="s">
        <v>2471</v>
      </c>
      <c r="I220" s="16">
        <v>89</v>
      </c>
      <c r="J220" s="16">
        <v>76</v>
      </c>
      <c r="K220" s="16">
        <v>24</v>
      </c>
      <c r="L220" s="16">
        <v>20</v>
      </c>
      <c r="M220" s="81">
        <v>40.584000000000003</v>
      </c>
      <c r="N220" s="95">
        <v>40.584000000000003</v>
      </c>
      <c r="O220" s="64">
        <v>2530</v>
      </c>
      <c r="P220" s="65">
        <f>Table2245789101123456789101112131415161718192021222324252627[[#This Row],[PEMBULATAN]]*O220</f>
        <v>102677.52</v>
      </c>
    </row>
    <row r="221" spans="1:16" ht="24.75" customHeight="1" x14ac:dyDescent="0.2">
      <c r="A221" s="14"/>
      <c r="B221" s="75"/>
      <c r="C221" s="73" t="s">
        <v>3019</v>
      </c>
      <c r="D221" s="78" t="s">
        <v>86</v>
      </c>
      <c r="E221" s="13">
        <v>44512</v>
      </c>
      <c r="F221" s="76" t="s">
        <v>87</v>
      </c>
      <c r="G221" s="13">
        <v>44513</v>
      </c>
      <c r="H221" s="77" t="s">
        <v>2471</v>
      </c>
      <c r="I221" s="16">
        <v>50</v>
      </c>
      <c r="J221" s="16">
        <v>40</v>
      </c>
      <c r="K221" s="16">
        <v>26</v>
      </c>
      <c r="L221" s="16">
        <v>17</v>
      </c>
      <c r="M221" s="81">
        <v>13</v>
      </c>
      <c r="N221" s="95">
        <v>17</v>
      </c>
      <c r="O221" s="64">
        <v>2530</v>
      </c>
      <c r="P221" s="65">
        <f>Table2245789101123456789101112131415161718192021222324252627[[#This Row],[PEMBULATAN]]*O221</f>
        <v>43010</v>
      </c>
    </row>
    <row r="222" spans="1:16" ht="24.75" customHeight="1" x14ac:dyDescent="0.2">
      <c r="A222" s="14"/>
      <c r="B222" s="75"/>
      <c r="C222" s="73" t="s">
        <v>3020</v>
      </c>
      <c r="D222" s="78" t="s">
        <v>86</v>
      </c>
      <c r="E222" s="13">
        <v>44512</v>
      </c>
      <c r="F222" s="76" t="s">
        <v>87</v>
      </c>
      <c r="G222" s="13">
        <v>44513</v>
      </c>
      <c r="H222" s="77" t="s">
        <v>2471</v>
      </c>
      <c r="I222" s="16">
        <v>50</v>
      </c>
      <c r="J222" s="16">
        <v>64</v>
      </c>
      <c r="K222" s="16">
        <v>27</v>
      </c>
      <c r="L222" s="16">
        <v>15</v>
      </c>
      <c r="M222" s="81">
        <v>21.6</v>
      </c>
      <c r="N222" s="95">
        <v>21.6</v>
      </c>
      <c r="O222" s="64">
        <v>2530</v>
      </c>
      <c r="P222" s="65">
        <f>Table2245789101123456789101112131415161718192021222324252627[[#This Row],[PEMBULATAN]]*O222</f>
        <v>54648</v>
      </c>
    </row>
    <row r="223" spans="1:16" ht="24.75" customHeight="1" x14ac:dyDescent="0.2">
      <c r="A223" s="14"/>
      <c r="B223" s="75"/>
      <c r="C223" s="73" t="s">
        <v>3021</v>
      </c>
      <c r="D223" s="78" t="s">
        <v>86</v>
      </c>
      <c r="E223" s="13">
        <v>44512</v>
      </c>
      <c r="F223" s="76" t="s">
        <v>87</v>
      </c>
      <c r="G223" s="13">
        <v>44513</v>
      </c>
      <c r="H223" s="77" t="s">
        <v>2471</v>
      </c>
      <c r="I223" s="16">
        <v>87</v>
      </c>
      <c r="J223" s="16">
        <v>17</v>
      </c>
      <c r="K223" s="16">
        <v>45</v>
      </c>
      <c r="L223" s="16">
        <v>12</v>
      </c>
      <c r="M223" s="81">
        <v>16.638750000000002</v>
      </c>
      <c r="N223" s="95">
        <v>16.638750000000002</v>
      </c>
      <c r="O223" s="64">
        <v>2530</v>
      </c>
      <c r="P223" s="65">
        <f>Table2245789101123456789101112131415161718192021222324252627[[#This Row],[PEMBULATAN]]*O223</f>
        <v>42096.037500000006</v>
      </c>
    </row>
    <row r="224" spans="1:16" ht="24.75" customHeight="1" x14ac:dyDescent="0.2">
      <c r="A224" s="14"/>
      <c r="B224" s="75"/>
      <c r="C224" s="73" t="s">
        <v>3022</v>
      </c>
      <c r="D224" s="78" t="s">
        <v>86</v>
      </c>
      <c r="E224" s="13">
        <v>44512</v>
      </c>
      <c r="F224" s="76" t="s">
        <v>87</v>
      </c>
      <c r="G224" s="13">
        <v>44513</v>
      </c>
      <c r="H224" s="77" t="s">
        <v>2471</v>
      </c>
      <c r="I224" s="16">
        <v>74</v>
      </c>
      <c r="J224" s="16">
        <v>45</v>
      </c>
      <c r="K224" s="16">
        <v>35</v>
      </c>
      <c r="L224" s="16">
        <v>14</v>
      </c>
      <c r="M224" s="81">
        <v>29.137499999999999</v>
      </c>
      <c r="N224" s="95">
        <v>29.137499999999999</v>
      </c>
      <c r="O224" s="64">
        <v>2530</v>
      </c>
      <c r="P224" s="65">
        <f>Table2245789101123456789101112131415161718192021222324252627[[#This Row],[PEMBULATAN]]*O224</f>
        <v>73717.875</v>
      </c>
    </row>
    <row r="225" spans="1:16" ht="24.75" customHeight="1" x14ac:dyDescent="0.2">
      <c r="A225" s="14"/>
      <c r="B225" s="75"/>
      <c r="C225" s="73" t="s">
        <v>3023</v>
      </c>
      <c r="D225" s="78" t="s">
        <v>86</v>
      </c>
      <c r="E225" s="13">
        <v>44512</v>
      </c>
      <c r="F225" s="76" t="s">
        <v>87</v>
      </c>
      <c r="G225" s="13">
        <v>44513</v>
      </c>
      <c r="H225" s="77" t="s">
        <v>2471</v>
      </c>
      <c r="I225" s="16">
        <v>78</v>
      </c>
      <c r="J225" s="16">
        <v>56</v>
      </c>
      <c r="K225" s="16">
        <v>34</v>
      </c>
      <c r="L225" s="16">
        <v>21</v>
      </c>
      <c r="M225" s="81">
        <v>37.128</v>
      </c>
      <c r="N225" s="95">
        <v>37.128</v>
      </c>
      <c r="O225" s="64">
        <v>2530</v>
      </c>
      <c r="P225" s="65">
        <f>Table2245789101123456789101112131415161718192021222324252627[[#This Row],[PEMBULATAN]]*O225</f>
        <v>93933.84</v>
      </c>
    </row>
    <row r="226" spans="1:16" ht="24.75" customHeight="1" x14ac:dyDescent="0.2">
      <c r="A226" s="14"/>
      <c r="B226" s="75"/>
      <c r="C226" s="73" t="s">
        <v>3024</v>
      </c>
      <c r="D226" s="78" t="s">
        <v>86</v>
      </c>
      <c r="E226" s="13">
        <v>44512</v>
      </c>
      <c r="F226" s="76" t="s">
        <v>87</v>
      </c>
      <c r="G226" s="13">
        <v>44513</v>
      </c>
      <c r="H226" s="77" t="s">
        <v>2471</v>
      </c>
      <c r="I226" s="16">
        <v>76</v>
      </c>
      <c r="J226" s="16">
        <v>45</v>
      </c>
      <c r="K226" s="16">
        <v>22</v>
      </c>
      <c r="L226" s="16">
        <v>8</v>
      </c>
      <c r="M226" s="81">
        <v>18.809999999999999</v>
      </c>
      <c r="N226" s="95">
        <v>18.809999999999999</v>
      </c>
      <c r="O226" s="64">
        <v>2530</v>
      </c>
      <c r="P226" s="65">
        <f>Table2245789101123456789101112131415161718192021222324252627[[#This Row],[PEMBULATAN]]*O226</f>
        <v>47589.299999999996</v>
      </c>
    </row>
    <row r="227" spans="1:16" ht="24.75" customHeight="1" x14ac:dyDescent="0.2">
      <c r="A227" s="14"/>
      <c r="B227" s="75"/>
      <c r="C227" s="73" t="s">
        <v>3025</v>
      </c>
      <c r="D227" s="78" t="s">
        <v>86</v>
      </c>
      <c r="E227" s="13">
        <v>44512</v>
      </c>
      <c r="F227" s="76" t="s">
        <v>87</v>
      </c>
      <c r="G227" s="13">
        <v>44513</v>
      </c>
      <c r="H227" s="77" t="s">
        <v>2471</v>
      </c>
      <c r="I227" s="16">
        <v>55</v>
      </c>
      <c r="J227" s="16">
        <v>48</v>
      </c>
      <c r="K227" s="16">
        <v>22</v>
      </c>
      <c r="L227" s="16">
        <v>10</v>
      </c>
      <c r="M227" s="81">
        <v>14.52</v>
      </c>
      <c r="N227" s="95">
        <v>14.52</v>
      </c>
      <c r="O227" s="64">
        <v>2530</v>
      </c>
      <c r="P227" s="65">
        <f>Table2245789101123456789101112131415161718192021222324252627[[#This Row],[PEMBULATAN]]*O227</f>
        <v>36735.599999999999</v>
      </c>
    </row>
    <row r="228" spans="1:16" ht="24.75" customHeight="1" x14ac:dyDescent="0.2">
      <c r="A228" s="14"/>
      <c r="B228" s="75"/>
      <c r="C228" s="73" t="s">
        <v>3026</v>
      </c>
      <c r="D228" s="78" t="s">
        <v>86</v>
      </c>
      <c r="E228" s="13">
        <v>44512</v>
      </c>
      <c r="F228" s="76" t="s">
        <v>87</v>
      </c>
      <c r="G228" s="13">
        <v>44513</v>
      </c>
      <c r="H228" s="77" t="s">
        <v>2471</v>
      </c>
      <c r="I228" s="16">
        <v>83</v>
      </c>
      <c r="J228" s="16">
        <v>30</v>
      </c>
      <c r="K228" s="16">
        <v>62</v>
      </c>
      <c r="L228" s="16">
        <v>24</v>
      </c>
      <c r="M228" s="81">
        <v>38.594999999999999</v>
      </c>
      <c r="N228" s="95">
        <v>38.594999999999999</v>
      </c>
      <c r="O228" s="64">
        <v>2530</v>
      </c>
      <c r="P228" s="65">
        <f>Table2245789101123456789101112131415161718192021222324252627[[#This Row],[PEMBULATAN]]*O228</f>
        <v>97645.349999999991</v>
      </c>
    </row>
    <row r="229" spans="1:16" ht="24.75" customHeight="1" x14ac:dyDescent="0.2">
      <c r="A229" s="14"/>
      <c r="B229" s="75"/>
      <c r="C229" s="73" t="s">
        <v>3027</v>
      </c>
      <c r="D229" s="78" t="s">
        <v>86</v>
      </c>
      <c r="E229" s="13">
        <v>44512</v>
      </c>
      <c r="F229" s="76" t="s">
        <v>87</v>
      </c>
      <c r="G229" s="13">
        <v>44513</v>
      </c>
      <c r="H229" s="77" t="s">
        <v>2471</v>
      </c>
      <c r="I229" s="16">
        <v>82</v>
      </c>
      <c r="J229" s="16">
        <v>36</v>
      </c>
      <c r="K229" s="16">
        <v>54</v>
      </c>
      <c r="L229" s="16">
        <v>25</v>
      </c>
      <c r="M229" s="81">
        <v>39.851999999999997</v>
      </c>
      <c r="N229" s="95">
        <v>39.851999999999997</v>
      </c>
      <c r="O229" s="64">
        <v>2530</v>
      </c>
      <c r="P229" s="65">
        <f>Table2245789101123456789101112131415161718192021222324252627[[#This Row],[PEMBULATAN]]*O229</f>
        <v>100825.56</v>
      </c>
    </row>
    <row r="230" spans="1:16" ht="24.75" customHeight="1" x14ac:dyDescent="0.2">
      <c r="A230" s="14"/>
      <c r="B230" s="75"/>
      <c r="C230" s="73" t="s">
        <v>3028</v>
      </c>
      <c r="D230" s="78" t="s">
        <v>86</v>
      </c>
      <c r="E230" s="13">
        <v>44512</v>
      </c>
      <c r="F230" s="76" t="s">
        <v>87</v>
      </c>
      <c r="G230" s="13">
        <v>44513</v>
      </c>
      <c r="H230" s="77" t="s">
        <v>2471</v>
      </c>
      <c r="I230" s="16">
        <v>58</v>
      </c>
      <c r="J230" s="16">
        <v>58</v>
      </c>
      <c r="K230" s="16">
        <v>62</v>
      </c>
      <c r="L230" s="16">
        <v>30</v>
      </c>
      <c r="M230" s="81">
        <v>52.142000000000003</v>
      </c>
      <c r="N230" s="95">
        <v>52.142000000000003</v>
      </c>
      <c r="O230" s="64">
        <v>2530</v>
      </c>
      <c r="P230" s="65">
        <f>Table2245789101123456789101112131415161718192021222324252627[[#This Row],[PEMBULATAN]]*O230</f>
        <v>131919.26</v>
      </c>
    </row>
    <row r="231" spans="1:16" ht="24.75" customHeight="1" x14ac:dyDescent="0.2">
      <c r="A231" s="14"/>
      <c r="B231" s="75"/>
      <c r="C231" s="73" t="s">
        <v>3029</v>
      </c>
      <c r="D231" s="78" t="s">
        <v>86</v>
      </c>
      <c r="E231" s="13">
        <v>44512</v>
      </c>
      <c r="F231" s="76" t="s">
        <v>87</v>
      </c>
      <c r="G231" s="13">
        <v>44513</v>
      </c>
      <c r="H231" s="77" t="s">
        <v>2471</v>
      </c>
      <c r="I231" s="16">
        <v>45</v>
      </c>
      <c r="J231" s="16">
        <v>40</v>
      </c>
      <c r="K231" s="16">
        <v>26</v>
      </c>
      <c r="L231" s="16">
        <v>3</v>
      </c>
      <c r="M231" s="81">
        <v>11.7</v>
      </c>
      <c r="N231" s="95">
        <v>11.7</v>
      </c>
      <c r="O231" s="64">
        <v>2530</v>
      </c>
      <c r="P231" s="65">
        <f>Table2245789101123456789101112131415161718192021222324252627[[#This Row],[PEMBULATAN]]*O231</f>
        <v>29601</v>
      </c>
    </row>
    <row r="232" spans="1:16" ht="24.75" customHeight="1" x14ac:dyDescent="0.2">
      <c r="A232" s="14"/>
      <c r="B232" s="75"/>
      <c r="C232" s="73" t="s">
        <v>3030</v>
      </c>
      <c r="D232" s="78" t="s">
        <v>86</v>
      </c>
      <c r="E232" s="13">
        <v>44512</v>
      </c>
      <c r="F232" s="76" t="s">
        <v>87</v>
      </c>
      <c r="G232" s="13">
        <v>44513</v>
      </c>
      <c r="H232" s="77" t="s">
        <v>2471</v>
      </c>
      <c r="I232" s="16">
        <v>88</v>
      </c>
      <c r="J232" s="16">
        <v>30</v>
      </c>
      <c r="K232" s="16">
        <v>52</v>
      </c>
      <c r="L232" s="16">
        <v>19</v>
      </c>
      <c r="M232" s="81">
        <v>34.32</v>
      </c>
      <c r="N232" s="95">
        <v>35</v>
      </c>
      <c r="O232" s="64">
        <v>2530</v>
      </c>
      <c r="P232" s="65">
        <f>Table2245789101123456789101112131415161718192021222324252627[[#This Row],[PEMBULATAN]]*O232</f>
        <v>88550</v>
      </c>
    </row>
    <row r="233" spans="1:16" ht="24.75" customHeight="1" x14ac:dyDescent="0.2">
      <c r="A233" s="14"/>
      <c r="B233" s="75"/>
      <c r="C233" s="73" t="s">
        <v>3031</v>
      </c>
      <c r="D233" s="78" t="s">
        <v>86</v>
      </c>
      <c r="E233" s="13">
        <v>44512</v>
      </c>
      <c r="F233" s="76" t="s">
        <v>87</v>
      </c>
      <c r="G233" s="13">
        <v>44513</v>
      </c>
      <c r="H233" s="77" t="s">
        <v>2471</v>
      </c>
      <c r="I233" s="16">
        <v>77</v>
      </c>
      <c r="J233" s="16">
        <v>46</v>
      </c>
      <c r="K233" s="16">
        <v>22</v>
      </c>
      <c r="L233" s="16">
        <v>13</v>
      </c>
      <c r="M233" s="81">
        <v>19.481000000000002</v>
      </c>
      <c r="N233" s="95">
        <v>20</v>
      </c>
      <c r="O233" s="64">
        <v>2530</v>
      </c>
      <c r="P233" s="65">
        <f>Table2245789101123456789101112131415161718192021222324252627[[#This Row],[PEMBULATAN]]*O233</f>
        <v>50600</v>
      </c>
    </row>
    <row r="234" spans="1:16" ht="24.75" customHeight="1" x14ac:dyDescent="0.2">
      <c r="A234" s="14"/>
      <c r="B234" s="75"/>
      <c r="C234" s="73" t="s">
        <v>3032</v>
      </c>
      <c r="D234" s="78" t="s">
        <v>86</v>
      </c>
      <c r="E234" s="13">
        <v>44512</v>
      </c>
      <c r="F234" s="76" t="s">
        <v>87</v>
      </c>
      <c r="G234" s="13">
        <v>44513</v>
      </c>
      <c r="H234" s="77" t="s">
        <v>2471</v>
      </c>
      <c r="I234" s="16">
        <v>82</v>
      </c>
      <c r="J234" s="16">
        <v>33</v>
      </c>
      <c r="K234" s="16">
        <v>22</v>
      </c>
      <c r="L234" s="16">
        <v>10</v>
      </c>
      <c r="M234" s="81">
        <v>14.882999999999999</v>
      </c>
      <c r="N234" s="95">
        <v>14.882999999999999</v>
      </c>
      <c r="O234" s="64">
        <v>2530</v>
      </c>
      <c r="P234" s="65">
        <f>Table2245789101123456789101112131415161718192021222324252627[[#This Row],[PEMBULATAN]]*O234</f>
        <v>37653.99</v>
      </c>
    </row>
    <row r="235" spans="1:16" ht="24.75" customHeight="1" x14ac:dyDescent="0.2">
      <c r="A235" s="14"/>
      <c r="B235" s="75"/>
      <c r="C235" s="73" t="s">
        <v>3033</v>
      </c>
      <c r="D235" s="78" t="s">
        <v>86</v>
      </c>
      <c r="E235" s="13">
        <v>44512</v>
      </c>
      <c r="F235" s="76" t="s">
        <v>87</v>
      </c>
      <c r="G235" s="13">
        <v>44513</v>
      </c>
      <c r="H235" s="77" t="s">
        <v>2471</v>
      </c>
      <c r="I235" s="16">
        <v>42</v>
      </c>
      <c r="J235" s="16">
        <v>37</v>
      </c>
      <c r="K235" s="16">
        <v>18</v>
      </c>
      <c r="L235" s="16">
        <v>12</v>
      </c>
      <c r="M235" s="81">
        <v>6.9930000000000003</v>
      </c>
      <c r="N235" s="95">
        <v>12</v>
      </c>
      <c r="O235" s="64">
        <v>2530</v>
      </c>
      <c r="P235" s="65">
        <f>Table2245789101123456789101112131415161718192021222324252627[[#This Row],[PEMBULATAN]]*O235</f>
        <v>30360</v>
      </c>
    </row>
    <row r="236" spans="1:16" ht="24.75" customHeight="1" x14ac:dyDescent="0.2">
      <c r="A236" s="14"/>
      <c r="B236" s="75"/>
      <c r="C236" s="73" t="s">
        <v>3034</v>
      </c>
      <c r="D236" s="78" t="s">
        <v>86</v>
      </c>
      <c r="E236" s="13">
        <v>44512</v>
      </c>
      <c r="F236" s="76" t="s">
        <v>87</v>
      </c>
      <c r="G236" s="13">
        <v>44513</v>
      </c>
      <c r="H236" s="77" t="s">
        <v>2471</v>
      </c>
      <c r="I236" s="16">
        <v>35</v>
      </c>
      <c r="J236" s="16">
        <v>25</v>
      </c>
      <c r="K236" s="16">
        <v>18</v>
      </c>
      <c r="L236" s="16">
        <v>9</v>
      </c>
      <c r="M236" s="81">
        <v>3.9375</v>
      </c>
      <c r="N236" s="95">
        <v>9</v>
      </c>
      <c r="O236" s="64">
        <v>2530</v>
      </c>
      <c r="P236" s="65">
        <f>Table2245789101123456789101112131415161718192021222324252627[[#This Row],[PEMBULATAN]]*O236</f>
        <v>22770</v>
      </c>
    </row>
    <row r="237" spans="1:16" ht="24.75" customHeight="1" x14ac:dyDescent="0.2">
      <c r="A237" s="14"/>
      <c r="B237" s="75"/>
      <c r="C237" s="73" t="s">
        <v>3035</v>
      </c>
      <c r="D237" s="78" t="s">
        <v>86</v>
      </c>
      <c r="E237" s="13">
        <v>44512</v>
      </c>
      <c r="F237" s="76" t="s">
        <v>87</v>
      </c>
      <c r="G237" s="13">
        <v>44513</v>
      </c>
      <c r="H237" s="77" t="s">
        <v>2471</v>
      </c>
      <c r="I237" s="16">
        <v>50</v>
      </c>
      <c r="J237" s="16">
        <v>32</v>
      </c>
      <c r="K237" s="16">
        <v>22</v>
      </c>
      <c r="L237" s="16">
        <v>11</v>
      </c>
      <c r="M237" s="81">
        <v>8.8000000000000007</v>
      </c>
      <c r="N237" s="95">
        <v>11</v>
      </c>
      <c r="O237" s="64">
        <v>2530</v>
      </c>
      <c r="P237" s="65">
        <f>Table2245789101123456789101112131415161718192021222324252627[[#This Row],[PEMBULATAN]]*O237</f>
        <v>27830</v>
      </c>
    </row>
    <row r="238" spans="1:16" ht="24.75" customHeight="1" x14ac:dyDescent="0.2">
      <c r="A238" s="14"/>
      <c r="B238" s="75"/>
      <c r="C238" s="73" t="s">
        <v>3036</v>
      </c>
      <c r="D238" s="78" t="s">
        <v>86</v>
      </c>
      <c r="E238" s="13">
        <v>44512</v>
      </c>
      <c r="F238" s="76" t="s">
        <v>87</v>
      </c>
      <c r="G238" s="13">
        <v>44513</v>
      </c>
      <c r="H238" s="77" t="s">
        <v>2471</v>
      </c>
      <c r="I238" s="16">
        <v>33</v>
      </c>
      <c r="J238" s="16">
        <v>35</v>
      </c>
      <c r="K238" s="16">
        <v>32</v>
      </c>
      <c r="L238" s="16">
        <v>3</v>
      </c>
      <c r="M238" s="81">
        <v>9.24</v>
      </c>
      <c r="N238" s="95">
        <v>9.24</v>
      </c>
      <c r="O238" s="64">
        <v>2530</v>
      </c>
      <c r="P238" s="65">
        <f>Table2245789101123456789101112131415161718192021222324252627[[#This Row],[PEMBULATAN]]*O238</f>
        <v>23377.200000000001</v>
      </c>
    </row>
    <row r="239" spans="1:16" ht="24.75" customHeight="1" x14ac:dyDescent="0.2">
      <c r="A239" s="14"/>
      <c r="B239" s="75"/>
      <c r="C239" s="73" t="s">
        <v>3037</v>
      </c>
      <c r="D239" s="78" t="s">
        <v>86</v>
      </c>
      <c r="E239" s="13">
        <v>44512</v>
      </c>
      <c r="F239" s="76" t="s">
        <v>87</v>
      </c>
      <c r="G239" s="13">
        <v>44513</v>
      </c>
      <c r="H239" s="77" t="s">
        <v>2471</v>
      </c>
      <c r="I239" s="16">
        <v>35</v>
      </c>
      <c r="J239" s="16">
        <v>36</v>
      </c>
      <c r="K239" s="16">
        <v>34</v>
      </c>
      <c r="L239" s="16">
        <v>5</v>
      </c>
      <c r="M239" s="81">
        <v>10.71</v>
      </c>
      <c r="N239" s="95">
        <v>10.71</v>
      </c>
      <c r="O239" s="64">
        <v>2530</v>
      </c>
      <c r="P239" s="65">
        <f>Table2245789101123456789101112131415161718192021222324252627[[#This Row],[PEMBULATAN]]*O239</f>
        <v>27096.300000000003</v>
      </c>
    </row>
    <row r="240" spans="1:16" ht="24.75" customHeight="1" x14ac:dyDescent="0.2">
      <c r="A240" s="14"/>
      <c r="B240" s="75"/>
      <c r="C240" s="73" t="s">
        <v>3038</v>
      </c>
      <c r="D240" s="78" t="s">
        <v>86</v>
      </c>
      <c r="E240" s="13">
        <v>44512</v>
      </c>
      <c r="F240" s="76" t="s">
        <v>87</v>
      </c>
      <c r="G240" s="13">
        <v>44513</v>
      </c>
      <c r="H240" s="77" t="s">
        <v>2471</v>
      </c>
      <c r="I240" s="16">
        <v>68</v>
      </c>
      <c r="J240" s="16">
        <v>48</v>
      </c>
      <c r="K240" s="16">
        <v>32</v>
      </c>
      <c r="L240" s="16">
        <v>13</v>
      </c>
      <c r="M240" s="81">
        <v>26.111999999999998</v>
      </c>
      <c r="N240" s="95">
        <v>26.111999999999998</v>
      </c>
      <c r="O240" s="64">
        <v>2530</v>
      </c>
      <c r="P240" s="65">
        <f>Table2245789101123456789101112131415161718192021222324252627[[#This Row],[PEMBULATAN]]*O240</f>
        <v>66063.360000000001</v>
      </c>
    </row>
    <row r="241" spans="1:16" ht="24.75" customHeight="1" x14ac:dyDescent="0.2">
      <c r="A241" s="14"/>
      <c r="B241" s="75"/>
      <c r="C241" s="73" t="s">
        <v>3039</v>
      </c>
      <c r="D241" s="78" t="s">
        <v>86</v>
      </c>
      <c r="E241" s="13">
        <v>44512</v>
      </c>
      <c r="F241" s="76" t="s">
        <v>87</v>
      </c>
      <c r="G241" s="13">
        <v>44513</v>
      </c>
      <c r="H241" s="77" t="s">
        <v>2471</v>
      </c>
      <c r="I241" s="16">
        <v>40</v>
      </c>
      <c r="J241" s="16">
        <v>37</v>
      </c>
      <c r="K241" s="16">
        <v>23</v>
      </c>
      <c r="L241" s="16">
        <v>4</v>
      </c>
      <c r="M241" s="81">
        <v>8.51</v>
      </c>
      <c r="N241" s="95">
        <v>8.51</v>
      </c>
      <c r="O241" s="64">
        <v>2530</v>
      </c>
      <c r="P241" s="65">
        <f>Table2245789101123456789101112131415161718192021222324252627[[#This Row],[PEMBULATAN]]*O241</f>
        <v>21530.3</v>
      </c>
    </row>
    <row r="242" spans="1:16" ht="24.75" customHeight="1" x14ac:dyDescent="0.2">
      <c r="A242" s="14"/>
      <c r="B242" s="75"/>
      <c r="C242" s="73" t="s">
        <v>3040</v>
      </c>
      <c r="D242" s="78" t="s">
        <v>86</v>
      </c>
      <c r="E242" s="13">
        <v>44512</v>
      </c>
      <c r="F242" s="76" t="s">
        <v>87</v>
      </c>
      <c r="G242" s="13">
        <v>44513</v>
      </c>
      <c r="H242" s="77" t="s">
        <v>2471</v>
      </c>
      <c r="I242" s="16">
        <v>40</v>
      </c>
      <c r="J242" s="16">
        <v>35</v>
      </c>
      <c r="K242" s="16">
        <v>52</v>
      </c>
      <c r="L242" s="16">
        <v>5</v>
      </c>
      <c r="M242" s="81">
        <v>18.2</v>
      </c>
      <c r="N242" s="95">
        <v>18.2</v>
      </c>
      <c r="O242" s="64">
        <v>2530</v>
      </c>
      <c r="P242" s="65">
        <f>Table2245789101123456789101112131415161718192021222324252627[[#This Row],[PEMBULATAN]]*O242</f>
        <v>46046</v>
      </c>
    </row>
    <row r="243" spans="1:16" ht="24.75" customHeight="1" x14ac:dyDescent="0.2">
      <c r="A243" s="14"/>
      <c r="B243" s="75"/>
      <c r="C243" s="73" t="s">
        <v>3041</v>
      </c>
      <c r="D243" s="78" t="s">
        <v>86</v>
      </c>
      <c r="E243" s="13">
        <v>44512</v>
      </c>
      <c r="F243" s="76" t="s">
        <v>87</v>
      </c>
      <c r="G243" s="13">
        <v>44513</v>
      </c>
      <c r="H243" s="77" t="s">
        <v>2471</v>
      </c>
      <c r="I243" s="16">
        <v>53</v>
      </c>
      <c r="J243" s="16">
        <v>26</v>
      </c>
      <c r="K243" s="16">
        <v>6</v>
      </c>
      <c r="L243" s="16">
        <v>3</v>
      </c>
      <c r="M243" s="81">
        <v>2.0670000000000002</v>
      </c>
      <c r="N243" s="95">
        <v>3</v>
      </c>
      <c r="O243" s="64">
        <v>2530</v>
      </c>
      <c r="P243" s="65">
        <f>Table2245789101123456789101112131415161718192021222324252627[[#This Row],[PEMBULATAN]]*O243</f>
        <v>7590</v>
      </c>
    </row>
    <row r="244" spans="1:16" ht="24.75" customHeight="1" x14ac:dyDescent="0.2">
      <c r="A244" s="14"/>
      <c r="B244" s="75"/>
      <c r="C244" s="73" t="s">
        <v>3042</v>
      </c>
      <c r="D244" s="78" t="s">
        <v>86</v>
      </c>
      <c r="E244" s="13">
        <v>44512</v>
      </c>
      <c r="F244" s="76" t="s">
        <v>87</v>
      </c>
      <c r="G244" s="13">
        <v>44513</v>
      </c>
      <c r="H244" s="77" t="s">
        <v>2471</v>
      </c>
      <c r="I244" s="16">
        <v>80</v>
      </c>
      <c r="J244" s="16">
        <v>20</v>
      </c>
      <c r="K244" s="16">
        <v>27</v>
      </c>
      <c r="L244" s="16">
        <v>5</v>
      </c>
      <c r="M244" s="81">
        <v>10.8</v>
      </c>
      <c r="N244" s="95">
        <v>10.8</v>
      </c>
      <c r="O244" s="64">
        <v>2530</v>
      </c>
      <c r="P244" s="65">
        <f>Table2245789101123456789101112131415161718192021222324252627[[#This Row],[PEMBULATAN]]*O244</f>
        <v>27324</v>
      </c>
    </row>
    <row r="245" spans="1:16" ht="24.75" customHeight="1" x14ac:dyDescent="0.2">
      <c r="A245" s="14"/>
      <c r="B245" s="75"/>
      <c r="C245" s="73" t="s">
        <v>3043</v>
      </c>
      <c r="D245" s="78" t="s">
        <v>86</v>
      </c>
      <c r="E245" s="13">
        <v>44512</v>
      </c>
      <c r="F245" s="76" t="s">
        <v>87</v>
      </c>
      <c r="G245" s="13">
        <v>44513</v>
      </c>
      <c r="H245" s="77" t="s">
        <v>2471</v>
      </c>
      <c r="I245" s="16">
        <v>65</v>
      </c>
      <c r="J245" s="16">
        <v>46</v>
      </c>
      <c r="K245" s="16">
        <v>23</v>
      </c>
      <c r="L245" s="16">
        <v>1</v>
      </c>
      <c r="M245" s="81">
        <v>17.192499999999999</v>
      </c>
      <c r="N245" s="95">
        <v>17.192499999999999</v>
      </c>
      <c r="O245" s="64">
        <v>2530</v>
      </c>
      <c r="P245" s="65">
        <f>Table2245789101123456789101112131415161718192021222324252627[[#This Row],[PEMBULATAN]]*O245</f>
        <v>43497.024999999994</v>
      </c>
    </row>
    <row r="246" spans="1:16" ht="24.75" customHeight="1" x14ac:dyDescent="0.2">
      <c r="A246" s="14"/>
      <c r="B246" s="75"/>
      <c r="C246" s="73" t="s">
        <v>3044</v>
      </c>
      <c r="D246" s="78" t="s">
        <v>86</v>
      </c>
      <c r="E246" s="13">
        <v>44512</v>
      </c>
      <c r="F246" s="76" t="s">
        <v>87</v>
      </c>
      <c r="G246" s="13">
        <v>44513</v>
      </c>
      <c r="H246" s="77" t="s">
        <v>2471</v>
      </c>
      <c r="I246" s="16">
        <v>60</v>
      </c>
      <c r="J246" s="16">
        <v>46</v>
      </c>
      <c r="K246" s="16">
        <v>33</v>
      </c>
      <c r="L246" s="16">
        <v>10</v>
      </c>
      <c r="M246" s="81">
        <v>22.77</v>
      </c>
      <c r="N246" s="95">
        <v>22.77</v>
      </c>
      <c r="O246" s="64">
        <v>2530</v>
      </c>
      <c r="P246" s="65">
        <f>Table2245789101123456789101112131415161718192021222324252627[[#This Row],[PEMBULATAN]]*O246</f>
        <v>57608.1</v>
      </c>
    </row>
    <row r="247" spans="1:16" ht="24.75" customHeight="1" x14ac:dyDescent="0.2">
      <c r="A247" s="14"/>
      <c r="B247" s="75"/>
      <c r="C247" s="73" t="s">
        <v>3045</v>
      </c>
      <c r="D247" s="78" t="s">
        <v>86</v>
      </c>
      <c r="E247" s="13">
        <v>44512</v>
      </c>
      <c r="F247" s="76" t="s">
        <v>87</v>
      </c>
      <c r="G247" s="13">
        <v>44513</v>
      </c>
      <c r="H247" s="77" t="s">
        <v>2471</v>
      </c>
      <c r="I247" s="16">
        <v>92</v>
      </c>
      <c r="J247" s="16">
        <v>53</v>
      </c>
      <c r="K247" s="16">
        <v>45</v>
      </c>
      <c r="L247" s="16">
        <v>21</v>
      </c>
      <c r="M247" s="81">
        <v>54.854999999999997</v>
      </c>
      <c r="N247" s="95">
        <v>54.854999999999997</v>
      </c>
      <c r="O247" s="64">
        <v>2530</v>
      </c>
      <c r="P247" s="65">
        <f>Table2245789101123456789101112131415161718192021222324252627[[#This Row],[PEMBULATAN]]*O247</f>
        <v>138783.15</v>
      </c>
    </row>
    <row r="248" spans="1:16" ht="24.75" customHeight="1" x14ac:dyDescent="0.2">
      <c r="A248" s="14"/>
      <c r="B248" s="75"/>
      <c r="C248" s="73" t="s">
        <v>3046</v>
      </c>
      <c r="D248" s="78" t="s">
        <v>86</v>
      </c>
      <c r="E248" s="13">
        <v>44512</v>
      </c>
      <c r="F248" s="76" t="s">
        <v>87</v>
      </c>
      <c r="G248" s="13">
        <v>44513</v>
      </c>
      <c r="H248" s="77" t="s">
        <v>2471</v>
      </c>
      <c r="I248" s="16">
        <v>73</v>
      </c>
      <c r="J248" s="16">
        <v>56</v>
      </c>
      <c r="K248" s="16">
        <v>25</v>
      </c>
      <c r="L248" s="16">
        <v>14</v>
      </c>
      <c r="M248" s="81">
        <v>25.55</v>
      </c>
      <c r="N248" s="95">
        <v>25.55</v>
      </c>
      <c r="O248" s="64">
        <v>2530</v>
      </c>
      <c r="P248" s="65">
        <f>Table2245789101123456789101112131415161718192021222324252627[[#This Row],[PEMBULATAN]]*O248</f>
        <v>64641.5</v>
      </c>
    </row>
    <row r="249" spans="1:16" ht="24.75" customHeight="1" x14ac:dyDescent="0.2">
      <c r="A249" s="14"/>
      <c r="B249" s="75"/>
      <c r="C249" s="73" t="s">
        <v>3047</v>
      </c>
      <c r="D249" s="78" t="s">
        <v>86</v>
      </c>
      <c r="E249" s="13">
        <v>44512</v>
      </c>
      <c r="F249" s="76" t="s">
        <v>87</v>
      </c>
      <c r="G249" s="13">
        <v>44513</v>
      </c>
      <c r="H249" s="77" t="s">
        <v>2471</v>
      </c>
      <c r="I249" s="16">
        <v>63</v>
      </c>
      <c r="J249" s="16">
        <v>40</v>
      </c>
      <c r="K249" s="16">
        <v>23</v>
      </c>
      <c r="L249" s="16">
        <v>7</v>
      </c>
      <c r="M249" s="81">
        <v>14.49</v>
      </c>
      <c r="N249" s="95">
        <v>15</v>
      </c>
      <c r="O249" s="64">
        <v>2530</v>
      </c>
      <c r="P249" s="65">
        <f>Table2245789101123456789101112131415161718192021222324252627[[#This Row],[PEMBULATAN]]*O249</f>
        <v>37950</v>
      </c>
    </row>
    <row r="250" spans="1:16" ht="24.75" customHeight="1" x14ac:dyDescent="0.2">
      <c r="A250" s="14"/>
      <c r="B250" s="75"/>
      <c r="C250" s="73" t="s">
        <v>3048</v>
      </c>
      <c r="D250" s="78" t="s">
        <v>86</v>
      </c>
      <c r="E250" s="13">
        <v>44512</v>
      </c>
      <c r="F250" s="76" t="s">
        <v>87</v>
      </c>
      <c r="G250" s="13">
        <v>44513</v>
      </c>
      <c r="H250" s="77" t="s">
        <v>2471</v>
      </c>
      <c r="I250" s="16">
        <v>70</v>
      </c>
      <c r="J250" s="16">
        <v>45</v>
      </c>
      <c r="K250" s="16">
        <v>23</v>
      </c>
      <c r="L250" s="16">
        <v>5</v>
      </c>
      <c r="M250" s="81">
        <v>18.112500000000001</v>
      </c>
      <c r="N250" s="95">
        <v>18.112500000000001</v>
      </c>
      <c r="O250" s="64">
        <v>2530</v>
      </c>
      <c r="P250" s="65">
        <f>Table2245789101123456789101112131415161718192021222324252627[[#This Row],[PEMBULATAN]]*O250</f>
        <v>45824.625</v>
      </c>
    </row>
    <row r="251" spans="1:16" ht="24.75" customHeight="1" x14ac:dyDescent="0.2">
      <c r="A251" s="14"/>
      <c r="B251" s="75"/>
      <c r="C251" s="73" t="s">
        <v>3049</v>
      </c>
      <c r="D251" s="78" t="s">
        <v>86</v>
      </c>
      <c r="E251" s="13">
        <v>44512</v>
      </c>
      <c r="F251" s="76" t="s">
        <v>87</v>
      </c>
      <c r="G251" s="13">
        <v>44513</v>
      </c>
      <c r="H251" s="77" t="s">
        <v>2471</v>
      </c>
      <c r="I251" s="16">
        <v>73</v>
      </c>
      <c r="J251" s="16">
        <v>51</v>
      </c>
      <c r="K251" s="16">
        <v>25</v>
      </c>
      <c r="L251" s="16">
        <v>8</v>
      </c>
      <c r="M251" s="81">
        <v>23.268750000000001</v>
      </c>
      <c r="N251" s="95">
        <v>23.268750000000001</v>
      </c>
      <c r="O251" s="64">
        <v>2530</v>
      </c>
      <c r="P251" s="65">
        <f>Table2245789101123456789101112131415161718192021222324252627[[#This Row],[PEMBULATAN]]*O251</f>
        <v>58869.9375</v>
      </c>
    </row>
    <row r="252" spans="1:16" ht="24.75" customHeight="1" x14ac:dyDescent="0.2">
      <c r="A252" s="14"/>
      <c r="B252" s="75"/>
      <c r="C252" s="73" t="s">
        <v>3050</v>
      </c>
      <c r="D252" s="78" t="s">
        <v>86</v>
      </c>
      <c r="E252" s="13">
        <v>44512</v>
      </c>
      <c r="F252" s="76" t="s">
        <v>87</v>
      </c>
      <c r="G252" s="13">
        <v>44513</v>
      </c>
      <c r="H252" s="77" t="s">
        <v>2471</v>
      </c>
      <c r="I252" s="16">
        <v>96</v>
      </c>
      <c r="J252" s="16">
        <v>50</v>
      </c>
      <c r="K252" s="16">
        <v>38</v>
      </c>
      <c r="L252" s="16">
        <v>22</v>
      </c>
      <c r="M252" s="81">
        <v>45.6</v>
      </c>
      <c r="N252" s="95">
        <v>45.6</v>
      </c>
      <c r="O252" s="64">
        <v>2530</v>
      </c>
      <c r="P252" s="65">
        <f>Table2245789101123456789101112131415161718192021222324252627[[#This Row],[PEMBULATAN]]*O252</f>
        <v>115368</v>
      </c>
    </row>
    <row r="253" spans="1:16" ht="24.75" customHeight="1" x14ac:dyDescent="0.2">
      <c r="A253" s="14"/>
      <c r="B253" s="75"/>
      <c r="C253" s="73" t="s">
        <v>3051</v>
      </c>
      <c r="D253" s="78" t="s">
        <v>86</v>
      </c>
      <c r="E253" s="13">
        <v>44512</v>
      </c>
      <c r="F253" s="76" t="s">
        <v>87</v>
      </c>
      <c r="G253" s="13">
        <v>44513</v>
      </c>
      <c r="H253" s="77" t="s">
        <v>2471</v>
      </c>
      <c r="I253" s="16">
        <v>80</v>
      </c>
      <c r="J253" s="16">
        <v>52</v>
      </c>
      <c r="K253" s="16">
        <v>30</v>
      </c>
      <c r="L253" s="16">
        <v>13</v>
      </c>
      <c r="M253" s="81">
        <v>31.2</v>
      </c>
      <c r="N253" s="95">
        <v>31.2</v>
      </c>
      <c r="O253" s="64">
        <v>2530</v>
      </c>
      <c r="P253" s="65">
        <f>Table2245789101123456789101112131415161718192021222324252627[[#This Row],[PEMBULATAN]]*O253</f>
        <v>78936</v>
      </c>
    </row>
    <row r="254" spans="1:16" ht="24.75" customHeight="1" x14ac:dyDescent="0.2">
      <c r="A254" s="14"/>
      <c r="B254" s="75"/>
      <c r="C254" s="73" t="s">
        <v>3052</v>
      </c>
      <c r="D254" s="78" t="s">
        <v>86</v>
      </c>
      <c r="E254" s="13">
        <v>44512</v>
      </c>
      <c r="F254" s="76" t="s">
        <v>87</v>
      </c>
      <c r="G254" s="13">
        <v>44513</v>
      </c>
      <c r="H254" s="77" t="s">
        <v>2471</v>
      </c>
      <c r="I254" s="16">
        <v>91</v>
      </c>
      <c r="J254" s="16">
        <v>67</v>
      </c>
      <c r="K254" s="16">
        <v>34</v>
      </c>
      <c r="L254" s="16">
        <v>21</v>
      </c>
      <c r="M254" s="81">
        <v>51.8245</v>
      </c>
      <c r="N254" s="95">
        <v>51.8245</v>
      </c>
      <c r="O254" s="64">
        <v>2530</v>
      </c>
      <c r="P254" s="65">
        <f>Table2245789101123456789101112131415161718192021222324252627[[#This Row],[PEMBULATAN]]*O254</f>
        <v>131115.98500000002</v>
      </c>
    </row>
    <row r="255" spans="1:16" ht="24.75" customHeight="1" x14ac:dyDescent="0.2">
      <c r="A255" s="14"/>
      <c r="B255" s="75"/>
      <c r="C255" s="73" t="s">
        <v>3053</v>
      </c>
      <c r="D255" s="78" t="s">
        <v>86</v>
      </c>
      <c r="E255" s="13">
        <v>44512</v>
      </c>
      <c r="F255" s="76" t="s">
        <v>87</v>
      </c>
      <c r="G255" s="13">
        <v>44513</v>
      </c>
      <c r="H255" s="77" t="s">
        <v>2471</v>
      </c>
      <c r="I255" s="16">
        <v>71</v>
      </c>
      <c r="J255" s="16">
        <v>45</v>
      </c>
      <c r="K255" s="16">
        <v>22</v>
      </c>
      <c r="L255" s="16">
        <v>7</v>
      </c>
      <c r="M255" s="81">
        <v>17.572500000000002</v>
      </c>
      <c r="N255" s="95">
        <v>17.572500000000002</v>
      </c>
      <c r="O255" s="64">
        <v>2530</v>
      </c>
      <c r="P255" s="65">
        <f>Table2245789101123456789101112131415161718192021222324252627[[#This Row],[PEMBULATAN]]*O255</f>
        <v>44458.425000000003</v>
      </c>
    </row>
    <row r="256" spans="1:16" ht="24.75" customHeight="1" x14ac:dyDescent="0.2">
      <c r="A256" s="14"/>
      <c r="B256" s="75"/>
      <c r="C256" s="73" t="s">
        <v>3054</v>
      </c>
      <c r="D256" s="78" t="s">
        <v>86</v>
      </c>
      <c r="E256" s="13">
        <v>44512</v>
      </c>
      <c r="F256" s="76" t="s">
        <v>87</v>
      </c>
      <c r="G256" s="13">
        <v>44513</v>
      </c>
      <c r="H256" s="77" t="s">
        <v>2471</v>
      </c>
      <c r="I256" s="16">
        <v>77</v>
      </c>
      <c r="J256" s="16">
        <v>65</v>
      </c>
      <c r="K256" s="16">
        <v>28</v>
      </c>
      <c r="L256" s="16">
        <v>15</v>
      </c>
      <c r="M256" s="81">
        <v>35.034999999999997</v>
      </c>
      <c r="N256" s="95">
        <v>35.034999999999997</v>
      </c>
      <c r="O256" s="64">
        <v>2530</v>
      </c>
      <c r="P256" s="65">
        <f>Table2245789101123456789101112131415161718192021222324252627[[#This Row],[PEMBULATAN]]*O256</f>
        <v>88638.549999999988</v>
      </c>
    </row>
    <row r="257" spans="1:16" ht="24.75" customHeight="1" x14ac:dyDescent="0.2">
      <c r="A257" s="14"/>
      <c r="B257" s="75"/>
      <c r="C257" s="73" t="s">
        <v>3055</v>
      </c>
      <c r="D257" s="78" t="s">
        <v>86</v>
      </c>
      <c r="E257" s="13">
        <v>44512</v>
      </c>
      <c r="F257" s="76" t="s">
        <v>87</v>
      </c>
      <c r="G257" s="13">
        <v>44513</v>
      </c>
      <c r="H257" s="77" t="s">
        <v>2471</v>
      </c>
      <c r="I257" s="16">
        <v>61</v>
      </c>
      <c r="J257" s="16">
        <v>45</v>
      </c>
      <c r="K257" s="16">
        <v>25</v>
      </c>
      <c r="L257" s="16">
        <v>12</v>
      </c>
      <c r="M257" s="81">
        <v>17.15625</v>
      </c>
      <c r="N257" s="95">
        <v>17.15625</v>
      </c>
      <c r="O257" s="64">
        <v>2530</v>
      </c>
      <c r="P257" s="65">
        <f>Table2245789101123456789101112131415161718192021222324252627[[#This Row],[PEMBULATAN]]*O257</f>
        <v>43405.3125</v>
      </c>
    </row>
    <row r="258" spans="1:16" ht="24.75" customHeight="1" x14ac:dyDescent="0.2">
      <c r="A258" s="14"/>
      <c r="B258" s="75"/>
      <c r="C258" s="73" t="s">
        <v>3056</v>
      </c>
      <c r="D258" s="78" t="s">
        <v>86</v>
      </c>
      <c r="E258" s="13">
        <v>44512</v>
      </c>
      <c r="F258" s="76" t="s">
        <v>87</v>
      </c>
      <c r="G258" s="13">
        <v>44513</v>
      </c>
      <c r="H258" s="77" t="s">
        <v>2471</v>
      </c>
      <c r="I258" s="16">
        <v>103</v>
      </c>
      <c r="J258" s="16">
        <v>65</v>
      </c>
      <c r="K258" s="16">
        <v>38</v>
      </c>
      <c r="L258" s="16">
        <v>29</v>
      </c>
      <c r="M258" s="81">
        <v>63.602499999999999</v>
      </c>
      <c r="N258" s="95">
        <v>63.602499999999999</v>
      </c>
      <c r="O258" s="64">
        <v>2530</v>
      </c>
      <c r="P258" s="65">
        <f>Table2245789101123456789101112131415161718192021222324252627[[#This Row],[PEMBULATAN]]*O258</f>
        <v>160914.32500000001</v>
      </c>
    </row>
    <row r="259" spans="1:16" ht="24.75" customHeight="1" x14ac:dyDescent="0.2">
      <c r="A259" s="14"/>
      <c r="B259" s="75"/>
      <c r="C259" s="73" t="s">
        <v>3057</v>
      </c>
      <c r="D259" s="78" t="s">
        <v>86</v>
      </c>
      <c r="E259" s="13">
        <v>44512</v>
      </c>
      <c r="F259" s="76" t="s">
        <v>87</v>
      </c>
      <c r="G259" s="13">
        <v>44513</v>
      </c>
      <c r="H259" s="77" t="s">
        <v>2471</v>
      </c>
      <c r="I259" s="16">
        <v>85</v>
      </c>
      <c r="J259" s="16">
        <v>65</v>
      </c>
      <c r="K259" s="16">
        <v>34</v>
      </c>
      <c r="L259" s="16">
        <v>16</v>
      </c>
      <c r="M259" s="81">
        <v>46.962499999999999</v>
      </c>
      <c r="N259" s="95">
        <v>46.962499999999999</v>
      </c>
      <c r="O259" s="64">
        <v>2530</v>
      </c>
      <c r="P259" s="65">
        <f>Table2245789101123456789101112131415161718192021222324252627[[#This Row],[PEMBULATAN]]*O259</f>
        <v>118815.125</v>
      </c>
    </row>
    <row r="260" spans="1:16" ht="24.75" customHeight="1" x14ac:dyDescent="0.2">
      <c r="A260" s="14"/>
      <c r="B260" s="75"/>
      <c r="C260" s="73" t="s">
        <v>3058</v>
      </c>
      <c r="D260" s="78" t="s">
        <v>86</v>
      </c>
      <c r="E260" s="13">
        <v>44512</v>
      </c>
      <c r="F260" s="76" t="s">
        <v>87</v>
      </c>
      <c r="G260" s="13">
        <v>44513</v>
      </c>
      <c r="H260" s="77" t="s">
        <v>2471</v>
      </c>
      <c r="I260" s="16">
        <v>87</v>
      </c>
      <c r="J260" s="16">
        <v>54</v>
      </c>
      <c r="K260" s="16">
        <v>32</v>
      </c>
      <c r="L260" s="16">
        <v>12</v>
      </c>
      <c r="M260" s="81">
        <v>37.584000000000003</v>
      </c>
      <c r="N260" s="95">
        <v>37.584000000000003</v>
      </c>
      <c r="O260" s="64">
        <v>2530</v>
      </c>
      <c r="P260" s="65">
        <f>Table2245789101123456789101112131415161718192021222324252627[[#This Row],[PEMBULATAN]]*O260</f>
        <v>95087.52</v>
      </c>
    </row>
    <row r="261" spans="1:16" ht="24.75" customHeight="1" x14ac:dyDescent="0.2">
      <c r="A261" s="14"/>
      <c r="B261" s="75"/>
      <c r="C261" s="73" t="s">
        <v>3059</v>
      </c>
      <c r="D261" s="78" t="s">
        <v>86</v>
      </c>
      <c r="E261" s="13">
        <v>44512</v>
      </c>
      <c r="F261" s="76" t="s">
        <v>87</v>
      </c>
      <c r="G261" s="13">
        <v>44513</v>
      </c>
      <c r="H261" s="77" t="s">
        <v>2471</v>
      </c>
      <c r="I261" s="16">
        <v>68</v>
      </c>
      <c r="J261" s="16">
        <v>54</v>
      </c>
      <c r="K261" s="16">
        <v>32</v>
      </c>
      <c r="L261" s="16">
        <v>5</v>
      </c>
      <c r="M261" s="81">
        <v>29.376000000000001</v>
      </c>
      <c r="N261" s="95">
        <v>30</v>
      </c>
      <c r="O261" s="64">
        <v>2530</v>
      </c>
      <c r="P261" s="65">
        <f>Table2245789101123456789101112131415161718192021222324252627[[#This Row],[PEMBULATAN]]*O261</f>
        <v>75900</v>
      </c>
    </row>
    <row r="262" spans="1:16" ht="24.75" customHeight="1" x14ac:dyDescent="0.2">
      <c r="A262" s="14"/>
      <c r="B262" s="75"/>
      <c r="C262" s="73" t="s">
        <v>3060</v>
      </c>
      <c r="D262" s="78" t="s">
        <v>86</v>
      </c>
      <c r="E262" s="13">
        <v>44512</v>
      </c>
      <c r="F262" s="76" t="s">
        <v>87</v>
      </c>
      <c r="G262" s="13">
        <v>44513</v>
      </c>
      <c r="H262" s="77" t="s">
        <v>2471</v>
      </c>
      <c r="I262" s="16">
        <v>87</v>
      </c>
      <c r="J262" s="16">
        <v>45</v>
      </c>
      <c r="K262" s="16">
        <v>23</v>
      </c>
      <c r="L262" s="16">
        <v>10</v>
      </c>
      <c r="M262" s="81">
        <v>22.51125</v>
      </c>
      <c r="N262" s="95">
        <v>22.51125</v>
      </c>
      <c r="O262" s="64">
        <v>2530</v>
      </c>
      <c r="P262" s="65">
        <f>Table2245789101123456789101112131415161718192021222324252627[[#This Row],[PEMBULATAN]]*O262</f>
        <v>56953.462500000001</v>
      </c>
    </row>
    <row r="263" spans="1:16" ht="24.75" customHeight="1" x14ac:dyDescent="0.2">
      <c r="A263" s="14"/>
      <c r="B263" s="75"/>
      <c r="C263" s="73" t="s">
        <v>3061</v>
      </c>
      <c r="D263" s="78" t="s">
        <v>86</v>
      </c>
      <c r="E263" s="13">
        <v>44512</v>
      </c>
      <c r="F263" s="76" t="s">
        <v>87</v>
      </c>
      <c r="G263" s="13">
        <v>44513</v>
      </c>
      <c r="H263" s="77" t="s">
        <v>2471</v>
      </c>
      <c r="I263" s="16">
        <v>98</v>
      </c>
      <c r="J263" s="16">
        <v>68</v>
      </c>
      <c r="K263" s="16">
        <v>31</v>
      </c>
      <c r="L263" s="16">
        <v>8</v>
      </c>
      <c r="M263" s="81">
        <v>51.646000000000001</v>
      </c>
      <c r="N263" s="95">
        <v>51.646000000000001</v>
      </c>
      <c r="O263" s="64">
        <v>2530</v>
      </c>
      <c r="P263" s="65">
        <f>Table2245789101123456789101112131415161718192021222324252627[[#This Row],[PEMBULATAN]]*O263</f>
        <v>130664.38</v>
      </c>
    </row>
    <row r="264" spans="1:16" ht="24.75" customHeight="1" x14ac:dyDescent="0.2">
      <c r="A264" s="14"/>
      <c r="B264" s="75"/>
      <c r="C264" s="73" t="s">
        <v>3062</v>
      </c>
      <c r="D264" s="78" t="s">
        <v>86</v>
      </c>
      <c r="E264" s="13">
        <v>44512</v>
      </c>
      <c r="F264" s="76" t="s">
        <v>87</v>
      </c>
      <c r="G264" s="13">
        <v>44513</v>
      </c>
      <c r="H264" s="77" t="s">
        <v>2471</v>
      </c>
      <c r="I264" s="16">
        <v>110</v>
      </c>
      <c r="J264" s="16">
        <v>68</v>
      </c>
      <c r="K264" s="16">
        <v>34</v>
      </c>
      <c r="L264" s="16">
        <v>32</v>
      </c>
      <c r="M264" s="81">
        <v>63.58</v>
      </c>
      <c r="N264" s="95">
        <v>63.58</v>
      </c>
      <c r="O264" s="64">
        <v>2530</v>
      </c>
      <c r="P264" s="65">
        <f>Table2245789101123456789101112131415161718192021222324252627[[#This Row],[PEMBULATAN]]*O264</f>
        <v>160857.4</v>
      </c>
    </row>
    <row r="265" spans="1:16" ht="24.75" customHeight="1" x14ac:dyDescent="0.2">
      <c r="A265" s="14"/>
      <c r="B265" s="75"/>
      <c r="C265" s="73" t="s">
        <v>3063</v>
      </c>
      <c r="D265" s="78" t="s">
        <v>86</v>
      </c>
      <c r="E265" s="13">
        <v>44512</v>
      </c>
      <c r="F265" s="76" t="s">
        <v>87</v>
      </c>
      <c r="G265" s="13">
        <v>44513</v>
      </c>
      <c r="H265" s="77" t="s">
        <v>2471</v>
      </c>
      <c r="I265" s="16">
        <v>62</v>
      </c>
      <c r="J265" s="16">
        <v>54</v>
      </c>
      <c r="K265" s="16">
        <v>21</v>
      </c>
      <c r="L265" s="16">
        <v>3</v>
      </c>
      <c r="M265" s="81">
        <v>17.577000000000002</v>
      </c>
      <c r="N265" s="95">
        <v>17.577000000000002</v>
      </c>
      <c r="O265" s="64">
        <v>2530</v>
      </c>
      <c r="P265" s="65">
        <f>Table2245789101123456789101112131415161718192021222324252627[[#This Row],[PEMBULATAN]]*O265</f>
        <v>44469.810000000005</v>
      </c>
    </row>
    <row r="266" spans="1:16" ht="24.75" customHeight="1" x14ac:dyDescent="0.2">
      <c r="A266" s="14"/>
      <c r="B266" s="75"/>
      <c r="C266" s="73" t="s">
        <v>3064</v>
      </c>
      <c r="D266" s="78" t="s">
        <v>86</v>
      </c>
      <c r="E266" s="13">
        <v>44512</v>
      </c>
      <c r="F266" s="76" t="s">
        <v>87</v>
      </c>
      <c r="G266" s="13">
        <v>44513</v>
      </c>
      <c r="H266" s="77" t="s">
        <v>2471</v>
      </c>
      <c r="I266" s="16">
        <v>88</v>
      </c>
      <c r="J266" s="16">
        <v>67</v>
      </c>
      <c r="K266" s="16">
        <v>42</v>
      </c>
      <c r="L266" s="16">
        <v>11</v>
      </c>
      <c r="M266" s="81">
        <v>61.908000000000001</v>
      </c>
      <c r="N266" s="95">
        <v>61.908000000000001</v>
      </c>
      <c r="O266" s="64">
        <v>2530</v>
      </c>
      <c r="P266" s="65">
        <f>Table2245789101123456789101112131415161718192021222324252627[[#This Row],[PEMBULATAN]]*O266</f>
        <v>156627.24</v>
      </c>
    </row>
    <row r="267" spans="1:16" ht="24.75" customHeight="1" x14ac:dyDescent="0.2">
      <c r="A267" s="14"/>
      <c r="B267" s="75"/>
      <c r="C267" s="73" t="s">
        <v>3065</v>
      </c>
      <c r="D267" s="78" t="s">
        <v>86</v>
      </c>
      <c r="E267" s="13">
        <v>44512</v>
      </c>
      <c r="F267" s="76" t="s">
        <v>87</v>
      </c>
      <c r="G267" s="13">
        <v>44513</v>
      </c>
      <c r="H267" s="77" t="s">
        <v>2471</v>
      </c>
      <c r="I267" s="16">
        <v>87</v>
      </c>
      <c r="J267" s="16">
        <v>56</v>
      </c>
      <c r="K267" s="16">
        <v>32</v>
      </c>
      <c r="L267" s="16">
        <v>26</v>
      </c>
      <c r="M267" s="81">
        <v>38.975999999999999</v>
      </c>
      <c r="N267" s="95">
        <v>38.975999999999999</v>
      </c>
      <c r="O267" s="64">
        <v>2530</v>
      </c>
      <c r="P267" s="65">
        <f>Table2245789101123456789101112131415161718192021222324252627[[#This Row],[PEMBULATAN]]*O267</f>
        <v>98609.279999999999</v>
      </c>
    </row>
    <row r="268" spans="1:16" ht="24.75" customHeight="1" x14ac:dyDescent="0.2">
      <c r="A268" s="14"/>
      <c r="B268" s="75"/>
      <c r="C268" s="73" t="s">
        <v>3066</v>
      </c>
      <c r="D268" s="78" t="s">
        <v>86</v>
      </c>
      <c r="E268" s="13">
        <v>44512</v>
      </c>
      <c r="F268" s="76" t="s">
        <v>87</v>
      </c>
      <c r="G268" s="13">
        <v>44513</v>
      </c>
      <c r="H268" s="77" t="s">
        <v>2471</v>
      </c>
      <c r="I268" s="16">
        <v>89</v>
      </c>
      <c r="J268" s="16">
        <v>65</v>
      </c>
      <c r="K268" s="16">
        <v>32</v>
      </c>
      <c r="L268" s="16">
        <v>12</v>
      </c>
      <c r="M268" s="81">
        <v>46.28</v>
      </c>
      <c r="N268" s="95">
        <v>46.28</v>
      </c>
      <c r="O268" s="64">
        <v>2530</v>
      </c>
      <c r="P268" s="65">
        <f>Table2245789101123456789101112131415161718192021222324252627[[#This Row],[PEMBULATAN]]*O268</f>
        <v>117088.40000000001</v>
      </c>
    </row>
    <row r="269" spans="1:16" ht="24.75" customHeight="1" x14ac:dyDescent="0.2">
      <c r="A269" s="14"/>
      <c r="B269" s="75"/>
      <c r="C269" s="73" t="s">
        <v>3067</v>
      </c>
      <c r="D269" s="78" t="s">
        <v>86</v>
      </c>
      <c r="E269" s="13">
        <v>44512</v>
      </c>
      <c r="F269" s="76" t="s">
        <v>87</v>
      </c>
      <c r="G269" s="13">
        <v>44513</v>
      </c>
      <c r="H269" s="77" t="s">
        <v>2471</v>
      </c>
      <c r="I269" s="16">
        <v>63</v>
      </c>
      <c r="J269" s="16">
        <v>45</v>
      </c>
      <c r="K269" s="16">
        <v>22</v>
      </c>
      <c r="L269" s="16">
        <v>8</v>
      </c>
      <c r="M269" s="81">
        <v>15.592499999999999</v>
      </c>
      <c r="N269" s="95">
        <v>15.592499999999999</v>
      </c>
      <c r="O269" s="64">
        <v>2530</v>
      </c>
      <c r="P269" s="65">
        <f>Table2245789101123456789101112131415161718192021222324252627[[#This Row],[PEMBULATAN]]*O269</f>
        <v>39449.025000000001</v>
      </c>
    </row>
    <row r="270" spans="1:16" ht="24.75" customHeight="1" x14ac:dyDescent="0.2">
      <c r="A270" s="14"/>
      <c r="B270" s="75"/>
      <c r="C270" s="73" t="s">
        <v>3068</v>
      </c>
      <c r="D270" s="78" t="s">
        <v>86</v>
      </c>
      <c r="E270" s="13">
        <v>44512</v>
      </c>
      <c r="F270" s="76" t="s">
        <v>87</v>
      </c>
      <c r="G270" s="13">
        <v>44513</v>
      </c>
      <c r="H270" s="77" t="s">
        <v>2471</v>
      </c>
      <c r="I270" s="16">
        <v>80</v>
      </c>
      <c r="J270" s="16">
        <v>64</v>
      </c>
      <c r="K270" s="16">
        <v>22</v>
      </c>
      <c r="L270" s="16">
        <v>6</v>
      </c>
      <c r="M270" s="81">
        <v>28.16</v>
      </c>
      <c r="N270" s="95">
        <v>28.16</v>
      </c>
      <c r="O270" s="64">
        <v>2530</v>
      </c>
      <c r="P270" s="65">
        <f>Table2245789101123456789101112131415161718192021222324252627[[#This Row],[PEMBULATAN]]*O270</f>
        <v>71244.800000000003</v>
      </c>
    </row>
    <row r="271" spans="1:16" ht="24.75" customHeight="1" x14ac:dyDescent="0.2">
      <c r="A271" s="14"/>
      <c r="B271" s="75"/>
      <c r="C271" s="73" t="s">
        <v>3069</v>
      </c>
      <c r="D271" s="78" t="s">
        <v>86</v>
      </c>
      <c r="E271" s="13">
        <v>44512</v>
      </c>
      <c r="F271" s="76" t="s">
        <v>87</v>
      </c>
      <c r="G271" s="13">
        <v>44513</v>
      </c>
      <c r="H271" s="77" t="s">
        <v>2471</v>
      </c>
      <c r="I271" s="16">
        <v>61</v>
      </c>
      <c r="J271" s="16">
        <v>45</v>
      </c>
      <c r="K271" s="16">
        <v>25</v>
      </c>
      <c r="L271" s="16">
        <v>6</v>
      </c>
      <c r="M271" s="81">
        <v>17.15625</v>
      </c>
      <c r="N271" s="95">
        <v>17.15625</v>
      </c>
      <c r="O271" s="64">
        <v>2530</v>
      </c>
      <c r="P271" s="65">
        <f>Table2245789101123456789101112131415161718192021222324252627[[#This Row],[PEMBULATAN]]*O271</f>
        <v>43405.3125</v>
      </c>
    </row>
    <row r="272" spans="1:16" ht="24.75" customHeight="1" x14ac:dyDescent="0.2">
      <c r="A272" s="14"/>
      <c r="B272" s="75"/>
      <c r="C272" s="73" t="s">
        <v>3070</v>
      </c>
      <c r="D272" s="78" t="s">
        <v>86</v>
      </c>
      <c r="E272" s="13">
        <v>44512</v>
      </c>
      <c r="F272" s="76" t="s">
        <v>87</v>
      </c>
      <c r="G272" s="13">
        <v>44513</v>
      </c>
      <c r="H272" s="77" t="s">
        <v>2471</v>
      </c>
      <c r="I272" s="16">
        <v>76</v>
      </c>
      <c r="J272" s="16">
        <v>54</v>
      </c>
      <c r="K272" s="16">
        <v>22</v>
      </c>
      <c r="L272" s="16">
        <v>5</v>
      </c>
      <c r="M272" s="81">
        <v>22.571999999999999</v>
      </c>
      <c r="N272" s="95">
        <v>22.571999999999999</v>
      </c>
      <c r="O272" s="64">
        <v>2530</v>
      </c>
      <c r="P272" s="65">
        <f>Table2245789101123456789101112131415161718192021222324252627[[#This Row],[PEMBULATAN]]*O272</f>
        <v>57107.159999999996</v>
      </c>
    </row>
    <row r="273" spans="1:16" ht="24.75" customHeight="1" x14ac:dyDescent="0.2">
      <c r="A273" s="14"/>
      <c r="B273" s="75"/>
      <c r="C273" s="73" t="s">
        <v>3071</v>
      </c>
      <c r="D273" s="78" t="s">
        <v>86</v>
      </c>
      <c r="E273" s="13">
        <v>44512</v>
      </c>
      <c r="F273" s="76" t="s">
        <v>87</v>
      </c>
      <c r="G273" s="13">
        <v>44513</v>
      </c>
      <c r="H273" s="77" t="s">
        <v>2471</v>
      </c>
      <c r="I273" s="16">
        <v>87</v>
      </c>
      <c r="J273" s="16">
        <v>56</v>
      </c>
      <c r="K273" s="16">
        <v>21</v>
      </c>
      <c r="L273" s="16">
        <v>7</v>
      </c>
      <c r="M273" s="81">
        <v>25.577999999999999</v>
      </c>
      <c r="N273" s="95">
        <v>25.577999999999999</v>
      </c>
      <c r="O273" s="64">
        <v>2530</v>
      </c>
      <c r="P273" s="65">
        <f>Table2245789101123456789101112131415161718192021222324252627[[#This Row],[PEMBULATAN]]*O273</f>
        <v>64712.34</v>
      </c>
    </row>
    <row r="274" spans="1:16" ht="24.75" customHeight="1" x14ac:dyDescent="0.2">
      <c r="A274" s="14"/>
      <c r="B274" s="75"/>
      <c r="C274" s="73" t="s">
        <v>3072</v>
      </c>
      <c r="D274" s="78" t="s">
        <v>86</v>
      </c>
      <c r="E274" s="13">
        <v>44512</v>
      </c>
      <c r="F274" s="76" t="s">
        <v>87</v>
      </c>
      <c r="G274" s="13">
        <v>44513</v>
      </c>
      <c r="H274" s="77" t="s">
        <v>2471</v>
      </c>
      <c r="I274" s="16">
        <v>45</v>
      </c>
      <c r="J274" s="16">
        <v>32</v>
      </c>
      <c r="K274" s="16">
        <v>12</v>
      </c>
      <c r="L274" s="16">
        <v>6</v>
      </c>
      <c r="M274" s="81">
        <v>4.32</v>
      </c>
      <c r="N274" s="95">
        <v>6</v>
      </c>
      <c r="O274" s="64">
        <v>2530</v>
      </c>
      <c r="P274" s="65">
        <f>Table2245789101123456789101112131415161718192021222324252627[[#This Row],[PEMBULATAN]]*O274</f>
        <v>15180</v>
      </c>
    </row>
    <row r="275" spans="1:16" ht="24.75" customHeight="1" x14ac:dyDescent="0.2">
      <c r="A275" s="14"/>
      <c r="B275" s="75"/>
      <c r="C275" s="73" t="s">
        <v>3073</v>
      </c>
      <c r="D275" s="78" t="s">
        <v>86</v>
      </c>
      <c r="E275" s="13">
        <v>44512</v>
      </c>
      <c r="F275" s="76" t="s">
        <v>87</v>
      </c>
      <c r="G275" s="13">
        <v>44513</v>
      </c>
      <c r="H275" s="77" t="s">
        <v>2471</v>
      </c>
      <c r="I275" s="16">
        <v>308</v>
      </c>
      <c r="J275" s="16">
        <v>8</v>
      </c>
      <c r="K275" s="16">
        <v>8</v>
      </c>
      <c r="L275" s="16">
        <v>4</v>
      </c>
      <c r="M275" s="81">
        <v>4.9279999999999999</v>
      </c>
      <c r="N275" s="95">
        <v>4.9279999999999999</v>
      </c>
      <c r="O275" s="64">
        <v>2530</v>
      </c>
      <c r="P275" s="65">
        <f>Table2245789101123456789101112131415161718192021222324252627[[#This Row],[PEMBULATAN]]*O275</f>
        <v>12467.84</v>
      </c>
    </row>
    <row r="276" spans="1:16" ht="24.75" customHeight="1" x14ac:dyDescent="0.2">
      <c r="A276" s="14"/>
      <c r="B276" s="75"/>
      <c r="C276" s="73" t="s">
        <v>3074</v>
      </c>
      <c r="D276" s="78" t="s">
        <v>86</v>
      </c>
      <c r="E276" s="13">
        <v>44512</v>
      </c>
      <c r="F276" s="76" t="s">
        <v>87</v>
      </c>
      <c r="G276" s="13">
        <v>44513</v>
      </c>
      <c r="H276" s="77" t="s">
        <v>2471</v>
      </c>
      <c r="I276" s="16">
        <v>87</v>
      </c>
      <c r="J276" s="16">
        <v>56</v>
      </c>
      <c r="K276" s="16">
        <v>22</v>
      </c>
      <c r="L276" s="16">
        <v>10</v>
      </c>
      <c r="M276" s="81">
        <v>26.795999999999999</v>
      </c>
      <c r="N276" s="95">
        <v>26.795999999999999</v>
      </c>
      <c r="O276" s="64">
        <v>2530</v>
      </c>
      <c r="P276" s="65">
        <f>Table2245789101123456789101112131415161718192021222324252627[[#This Row],[PEMBULATAN]]*O276</f>
        <v>67793.88</v>
      </c>
    </row>
    <row r="277" spans="1:16" ht="24.75" customHeight="1" x14ac:dyDescent="0.2">
      <c r="A277" s="14"/>
      <c r="B277" s="75"/>
      <c r="C277" s="73" t="s">
        <v>3075</v>
      </c>
      <c r="D277" s="78" t="s">
        <v>86</v>
      </c>
      <c r="E277" s="13">
        <v>44512</v>
      </c>
      <c r="F277" s="76" t="s">
        <v>87</v>
      </c>
      <c r="G277" s="13">
        <v>44513</v>
      </c>
      <c r="H277" s="77" t="s">
        <v>2471</v>
      </c>
      <c r="I277" s="16">
        <v>61</v>
      </c>
      <c r="J277" s="16">
        <v>52</v>
      </c>
      <c r="K277" s="16">
        <v>20</v>
      </c>
      <c r="L277" s="16">
        <v>2</v>
      </c>
      <c r="M277" s="81">
        <v>15.86</v>
      </c>
      <c r="N277" s="95">
        <v>15.86</v>
      </c>
      <c r="O277" s="64">
        <v>2530</v>
      </c>
      <c r="P277" s="65">
        <f>Table2245789101123456789101112131415161718192021222324252627[[#This Row],[PEMBULATAN]]*O277</f>
        <v>40125.799999999996</v>
      </c>
    </row>
    <row r="278" spans="1:16" ht="24.75" customHeight="1" x14ac:dyDescent="0.2">
      <c r="A278" s="14"/>
      <c r="B278" s="75"/>
      <c r="C278" s="73" t="s">
        <v>3076</v>
      </c>
      <c r="D278" s="78" t="s">
        <v>86</v>
      </c>
      <c r="E278" s="13">
        <v>44512</v>
      </c>
      <c r="F278" s="76" t="s">
        <v>87</v>
      </c>
      <c r="G278" s="13">
        <v>44513</v>
      </c>
      <c r="H278" s="77" t="s">
        <v>2471</v>
      </c>
      <c r="I278" s="16">
        <v>98</v>
      </c>
      <c r="J278" s="16">
        <v>65</v>
      </c>
      <c r="K278" s="16">
        <v>21</v>
      </c>
      <c r="L278" s="16">
        <v>12</v>
      </c>
      <c r="M278" s="81">
        <v>33.442500000000003</v>
      </c>
      <c r="N278" s="95">
        <v>34</v>
      </c>
      <c r="O278" s="64">
        <v>2530</v>
      </c>
      <c r="P278" s="65">
        <f>Table2245789101123456789101112131415161718192021222324252627[[#This Row],[PEMBULATAN]]*O278</f>
        <v>86020</v>
      </c>
    </row>
    <row r="279" spans="1:16" ht="24.75" customHeight="1" x14ac:dyDescent="0.2">
      <c r="A279" s="14"/>
      <c r="B279" s="75"/>
      <c r="C279" s="73" t="s">
        <v>3077</v>
      </c>
      <c r="D279" s="78" t="s">
        <v>86</v>
      </c>
      <c r="E279" s="13">
        <v>44512</v>
      </c>
      <c r="F279" s="76" t="s">
        <v>87</v>
      </c>
      <c r="G279" s="13">
        <v>44513</v>
      </c>
      <c r="H279" s="77" t="s">
        <v>2471</v>
      </c>
      <c r="I279" s="16">
        <v>60</v>
      </c>
      <c r="J279" s="16">
        <v>52</v>
      </c>
      <c r="K279" s="16">
        <v>21</v>
      </c>
      <c r="L279" s="16">
        <v>7</v>
      </c>
      <c r="M279" s="81">
        <v>16.38</v>
      </c>
      <c r="N279" s="95">
        <v>17</v>
      </c>
      <c r="O279" s="64">
        <v>2530</v>
      </c>
      <c r="P279" s="65">
        <f>Table2245789101123456789101112131415161718192021222324252627[[#This Row],[PEMBULATAN]]*O279</f>
        <v>43010</v>
      </c>
    </row>
    <row r="280" spans="1:16" ht="24.75" customHeight="1" x14ac:dyDescent="0.2">
      <c r="A280" s="14"/>
      <c r="B280" s="75"/>
      <c r="C280" s="73" t="s">
        <v>3078</v>
      </c>
      <c r="D280" s="78" t="s">
        <v>86</v>
      </c>
      <c r="E280" s="13">
        <v>44512</v>
      </c>
      <c r="F280" s="76" t="s">
        <v>87</v>
      </c>
      <c r="G280" s="13">
        <v>44513</v>
      </c>
      <c r="H280" s="77" t="s">
        <v>2471</v>
      </c>
      <c r="I280" s="16">
        <v>61</v>
      </c>
      <c r="J280" s="16">
        <v>52</v>
      </c>
      <c r="K280" s="16">
        <v>21</v>
      </c>
      <c r="L280" s="16">
        <v>6</v>
      </c>
      <c r="M280" s="81">
        <v>16.652999999999999</v>
      </c>
      <c r="N280" s="95">
        <v>16.652999999999999</v>
      </c>
      <c r="O280" s="64">
        <v>2530</v>
      </c>
      <c r="P280" s="65">
        <f>Table2245789101123456789101112131415161718192021222324252627[[#This Row],[PEMBULATAN]]*O280</f>
        <v>42132.09</v>
      </c>
    </row>
    <row r="281" spans="1:16" ht="24.75" customHeight="1" x14ac:dyDescent="0.2">
      <c r="A281" s="14"/>
      <c r="B281" s="75"/>
      <c r="C281" s="73" t="s">
        <v>3079</v>
      </c>
      <c r="D281" s="78" t="s">
        <v>86</v>
      </c>
      <c r="E281" s="13">
        <v>44512</v>
      </c>
      <c r="F281" s="76" t="s">
        <v>87</v>
      </c>
      <c r="G281" s="13">
        <v>44513</v>
      </c>
      <c r="H281" s="77" t="s">
        <v>2471</v>
      </c>
      <c r="I281" s="16">
        <v>102</v>
      </c>
      <c r="J281" s="16">
        <v>52</v>
      </c>
      <c r="K281" s="16">
        <v>33</v>
      </c>
      <c r="L281" s="16">
        <v>24</v>
      </c>
      <c r="M281" s="81">
        <v>43.758000000000003</v>
      </c>
      <c r="N281" s="95">
        <v>43.758000000000003</v>
      </c>
      <c r="O281" s="64">
        <v>2530</v>
      </c>
      <c r="P281" s="65">
        <f>Table2245789101123456789101112131415161718192021222324252627[[#This Row],[PEMBULATAN]]*O281</f>
        <v>110707.74</v>
      </c>
    </row>
    <row r="282" spans="1:16" ht="24.75" customHeight="1" x14ac:dyDescent="0.2">
      <c r="A282" s="14"/>
      <c r="B282" s="75"/>
      <c r="C282" s="73" t="s">
        <v>3080</v>
      </c>
      <c r="D282" s="78" t="s">
        <v>86</v>
      </c>
      <c r="E282" s="13">
        <v>44512</v>
      </c>
      <c r="F282" s="76" t="s">
        <v>87</v>
      </c>
      <c r="G282" s="13">
        <v>44513</v>
      </c>
      <c r="H282" s="77" t="s">
        <v>2471</v>
      </c>
      <c r="I282" s="16">
        <v>92</v>
      </c>
      <c r="J282" s="16">
        <v>56</v>
      </c>
      <c r="K282" s="16">
        <v>34</v>
      </c>
      <c r="L282" s="16">
        <v>18</v>
      </c>
      <c r="M282" s="81">
        <v>43.792000000000002</v>
      </c>
      <c r="N282" s="95">
        <v>43.792000000000002</v>
      </c>
      <c r="O282" s="64">
        <v>2530</v>
      </c>
      <c r="P282" s="65">
        <f>Table2245789101123456789101112131415161718192021222324252627[[#This Row],[PEMBULATAN]]*O282</f>
        <v>110793.76000000001</v>
      </c>
    </row>
    <row r="283" spans="1:16" ht="24.75" customHeight="1" x14ac:dyDescent="0.2">
      <c r="A283" s="14"/>
      <c r="B283" s="75"/>
      <c r="C283" s="73" t="s">
        <v>3081</v>
      </c>
      <c r="D283" s="78" t="s">
        <v>86</v>
      </c>
      <c r="E283" s="13">
        <v>44512</v>
      </c>
      <c r="F283" s="76" t="s">
        <v>87</v>
      </c>
      <c r="G283" s="13">
        <v>44513</v>
      </c>
      <c r="H283" s="77" t="s">
        <v>2471</v>
      </c>
      <c r="I283" s="16">
        <v>72</v>
      </c>
      <c r="J283" s="16">
        <v>43</v>
      </c>
      <c r="K283" s="16">
        <v>33</v>
      </c>
      <c r="L283" s="16">
        <v>9</v>
      </c>
      <c r="M283" s="81">
        <v>25.542000000000002</v>
      </c>
      <c r="N283" s="95">
        <v>25.542000000000002</v>
      </c>
      <c r="O283" s="64">
        <v>2530</v>
      </c>
      <c r="P283" s="65">
        <f>Table2245789101123456789101112131415161718192021222324252627[[#This Row],[PEMBULATAN]]*O283</f>
        <v>64621.26</v>
      </c>
    </row>
    <row r="284" spans="1:16" ht="24.75" customHeight="1" x14ac:dyDescent="0.2">
      <c r="A284" s="14"/>
      <c r="B284" s="75"/>
      <c r="C284" s="73" t="s">
        <v>3082</v>
      </c>
      <c r="D284" s="78" t="s">
        <v>86</v>
      </c>
      <c r="E284" s="13">
        <v>44512</v>
      </c>
      <c r="F284" s="76" t="s">
        <v>87</v>
      </c>
      <c r="G284" s="13">
        <v>44513</v>
      </c>
      <c r="H284" s="77" t="s">
        <v>2471</v>
      </c>
      <c r="I284" s="16">
        <v>83</v>
      </c>
      <c r="J284" s="16">
        <v>53</v>
      </c>
      <c r="K284" s="16">
        <v>21</v>
      </c>
      <c r="L284" s="16">
        <v>6</v>
      </c>
      <c r="M284" s="81">
        <v>23.094750000000001</v>
      </c>
      <c r="N284" s="95">
        <v>23.094750000000001</v>
      </c>
      <c r="O284" s="64">
        <v>2530</v>
      </c>
      <c r="P284" s="65">
        <f>Table2245789101123456789101112131415161718192021222324252627[[#This Row],[PEMBULATAN]]*O284</f>
        <v>58429.717500000006</v>
      </c>
    </row>
    <row r="285" spans="1:16" ht="24.75" customHeight="1" x14ac:dyDescent="0.2">
      <c r="A285" s="14"/>
      <c r="B285" s="75"/>
      <c r="C285" s="73" t="s">
        <v>3083</v>
      </c>
      <c r="D285" s="78" t="s">
        <v>86</v>
      </c>
      <c r="E285" s="13">
        <v>44512</v>
      </c>
      <c r="F285" s="76" t="s">
        <v>87</v>
      </c>
      <c r="G285" s="13">
        <v>44513</v>
      </c>
      <c r="H285" s="77" t="s">
        <v>2471</v>
      </c>
      <c r="I285" s="16">
        <v>83</v>
      </c>
      <c r="J285" s="16">
        <v>53</v>
      </c>
      <c r="K285" s="16">
        <v>32</v>
      </c>
      <c r="L285" s="16">
        <v>20</v>
      </c>
      <c r="M285" s="81">
        <v>35.192</v>
      </c>
      <c r="N285" s="95">
        <v>35.192</v>
      </c>
      <c r="O285" s="64">
        <v>2530</v>
      </c>
      <c r="P285" s="65">
        <f>Table2245789101123456789101112131415161718192021222324252627[[#This Row],[PEMBULATAN]]*O285</f>
        <v>89035.76</v>
      </c>
    </row>
    <row r="286" spans="1:16" ht="24.75" customHeight="1" x14ac:dyDescent="0.2">
      <c r="A286" s="14"/>
      <c r="B286" s="75"/>
      <c r="C286" s="73" t="s">
        <v>3084</v>
      </c>
      <c r="D286" s="78" t="s">
        <v>86</v>
      </c>
      <c r="E286" s="13">
        <v>44512</v>
      </c>
      <c r="F286" s="76" t="s">
        <v>87</v>
      </c>
      <c r="G286" s="13">
        <v>44513</v>
      </c>
      <c r="H286" s="77" t="s">
        <v>2471</v>
      </c>
      <c r="I286" s="16">
        <v>79</v>
      </c>
      <c r="J286" s="16">
        <v>70</v>
      </c>
      <c r="K286" s="16">
        <v>24</v>
      </c>
      <c r="L286" s="16">
        <v>8</v>
      </c>
      <c r="M286" s="81">
        <v>33.18</v>
      </c>
      <c r="N286" s="95">
        <v>33.18</v>
      </c>
      <c r="O286" s="64">
        <v>2530</v>
      </c>
      <c r="P286" s="65">
        <f>Table2245789101123456789101112131415161718192021222324252627[[#This Row],[PEMBULATAN]]*O286</f>
        <v>83945.4</v>
      </c>
    </row>
    <row r="287" spans="1:16" ht="24.75" customHeight="1" x14ac:dyDescent="0.2">
      <c r="A287" s="14"/>
      <c r="B287" s="75"/>
      <c r="C287" s="73" t="s">
        <v>3085</v>
      </c>
      <c r="D287" s="78" t="s">
        <v>86</v>
      </c>
      <c r="E287" s="13">
        <v>44512</v>
      </c>
      <c r="F287" s="76" t="s">
        <v>87</v>
      </c>
      <c r="G287" s="13">
        <v>44513</v>
      </c>
      <c r="H287" s="77" t="s">
        <v>2471</v>
      </c>
      <c r="I287" s="16">
        <v>56</v>
      </c>
      <c r="J287" s="16">
        <v>45</v>
      </c>
      <c r="K287" s="16">
        <v>21</v>
      </c>
      <c r="L287" s="16">
        <v>9</v>
      </c>
      <c r="M287" s="81">
        <v>13.23</v>
      </c>
      <c r="N287" s="95">
        <v>13.23</v>
      </c>
      <c r="O287" s="64">
        <v>2530</v>
      </c>
      <c r="P287" s="65">
        <f>Table2245789101123456789101112131415161718192021222324252627[[#This Row],[PEMBULATAN]]*O287</f>
        <v>33471.9</v>
      </c>
    </row>
    <row r="288" spans="1:16" ht="24.75" customHeight="1" x14ac:dyDescent="0.2">
      <c r="A288" s="14"/>
      <c r="B288" s="75"/>
      <c r="C288" s="73" t="s">
        <v>3086</v>
      </c>
      <c r="D288" s="78" t="s">
        <v>86</v>
      </c>
      <c r="E288" s="13">
        <v>44512</v>
      </c>
      <c r="F288" s="76" t="s">
        <v>87</v>
      </c>
      <c r="G288" s="13">
        <v>44513</v>
      </c>
      <c r="H288" s="77" t="s">
        <v>2471</v>
      </c>
      <c r="I288" s="16">
        <v>70</v>
      </c>
      <c r="J288" s="16">
        <v>50</v>
      </c>
      <c r="K288" s="16">
        <v>28</v>
      </c>
      <c r="L288" s="16">
        <v>15</v>
      </c>
      <c r="M288" s="81">
        <v>24.5</v>
      </c>
      <c r="N288" s="95">
        <v>24.5</v>
      </c>
      <c r="O288" s="64">
        <v>2530</v>
      </c>
      <c r="P288" s="65">
        <f>Table2245789101123456789101112131415161718192021222324252627[[#This Row],[PEMBULATAN]]*O288</f>
        <v>61985</v>
      </c>
    </row>
    <row r="289" spans="1:16" ht="24.75" customHeight="1" x14ac:dyDescent="0.2">
      <c r="A289" s="14"/>
      <c r="B289" s="75"/>
      <c r="C289" s="73" t="s">
        <v>3087</v>
      </c>
      <c r="D289" s="78" t="s">
        <v>86</v>
      </c>
      <c r="E289" s="13">
        <v>44512</v>
      </c>
      <c r="F289" s="76" t="s">
        <v>87</v>
      </c>
      <c r="G289" s="13">
        <v>44513</v>
      </c>
      <c r="H289" s="77" t="s">
        <v>2471</v>
      </c>
      <c r="I289" s="16">
        <v>90</v>
      </c>
      <c r="J289" s="16">
        <v>65</v>
      </c>
      <c r="K289" s="16">
        <v>27</v>
      </c>
      <c r="L289" s="16">
        <v>13</v>
      </c>
      <c r="M289" s="81">
        <v>39.487499999999997</v>
      </c>
      <c r="N289" s="95">
        <v>40</v>
      </c>
      <c r="O289" s="64">
        <v>2530</v>
      </c>
      <c r="P289" s="65">
        <f>Table2245789101123456789101112131415161718192021222324252627[[#This Row],[PEMBULATAN]]*O289</f>
        <v>101200</v>
      </c>
    </row>
    <row r="290" spans="1:16" ht="24.75" customHeight="1" x14ac:dyDescent="0.2">
      <c r="A290" s="14"/>
      <c r="B290" s="75"/>
      <c r="C290" s="73" t="s">
        <v>3088</v>
      </c>
      <c r="D290" s="78" t="s">
        <v>86</v>
      </c>
      <c r="E290" s="13">
        <v>44512</v>
      </c>
      <c r="F290" s="76" t="s">
        <v>87</v>
      </c>
      <c r="G290" s="13">
        <v>44513</v>
      </c>
      <c r="H290" s="77" t="s">
        <v>2471</v>
      </c>
      <c r="I290" s="16">
        <v>72</v>
      </c>
      <c r="J290" s="16">
        <v>65</v>
      </c>
      <c r="K290" s="16">
        <v>21</v>
      </c>
      <c r="L290" s="16">
        <v>14</v>
      </c>
      <c r="M290" s="81">
        <v>24.57</v>
      </c>
      <c r="N290" s="95">
        <v>24.57</v>
      </c>
      <c r="O290" s="64">
        <v>2530</v>
      </c>
      <c r="P290" s="65">
        <f>Table2245789101123456789101112131415161718192021222324252627[[#This Row],[PEMBULATAN]]*O290</f>
        <v>62162.1</v>
      </c>
    </row>
    <row r="291" spans="1:16" ht="24.75" customHeight="1" x14ac:dyDescent="0.2">
      <c r="A291" s="14"/>
      <c r="B291" s="75"/>
      <c r="C291" s="73" t="s">
        <v>3089</v>
      </c>
      <c r="D291" s="78" t="s">
        <v>86</v>
      </c>
      <c r="E291" s="13">
        <v>44512</v>
      </c>
      <c r="F291" s="76" t="s">
        <v>87</v>
      </c>
      <c r="G291" s="13">
        <v>44513</v>
      </c>
      <c r="H291" s="77" t="s">
        <v>2471</v>
      </c>
      <c r="I291" s="16">
        <v>85</v>
      </c>
      <c r="J291" s="16">
        <v>40</v>
      </c>
      <c r="K291" s="16">
        <v>32</v>
      </c>
      <c r="L291" s="16">
        <v>6</v>
      </c>
      <c r="M291" s="81">
        <v>27.2</v>
      </c>
      <c r="N291" s="95">
        <v>27.2</v>
      </c>
      <c r="O291" s="64">
        <v>2530</v>
      </c>
      <c r="P291" s="65">
        <f>Table2245789101123456789101112131415161718192021222324252627[[#This Row],[PEMBULATAN]]*O291</f>
        <v>68816</v>
      </c>
    </row>
    <row r="292" spans="1:16" ht="24.75" customHeight="1" x14ac:dyDescent="0.2">
      <c r="A292" s="14"/>
      <c r="B292" s="75"/>
      <c r="C292" s="73" t="s">
        <v>3090</v>
      </c>
      <c r="D292" s="78" t="s">
        <v>86</v>
      </c>
      <c r="E292" s="13">
        <v>44512</v>
      </c>
      <c r="F292" s="76" t="s">
        <v>87</v>
      </c>
      <c r="G292" s="13">
        <v>44513</v>
      </c>
      <c r="H292" s="77" t="s">
        <v>2471</v>
      </c>
      <c r="I292" s="16">
        <v>77</v>
      </c>
      <c r="J292" s="16">
        <v>64</v>
      </c>
      <c r="K292" s="16">
        <v>22</v>
      </c>
      <c r="L292" s="16">
        <v>12</v>
      </c>
      <c r="M292" s="81">
        <v>27.103999999999999</v>
      </c>
      <c r="N292" s="95">
        <v>27.103999999999999</v>
      </c>
      <c r="O292" s="64">
        <v>2530</v>
      </c>
      <c r="P292" s="65">
        <f>Table2245789101123456789101112131415161718192021222324252627[[#This Row],[PEMBULATAN]]*O292</f>
        <v>68573.119999999995</v>
      </c>
    </row>
    <row r="293" spans="1:16" ht="24.75" customHeight="1" x14ac:dyDescent="0.2">
      <c r="A293" s="14"/>
      <c r="B293" s="75"/>
      <c r="C293" s="73" t="s">
        <v>3091</v>
      </c>
      <c r="D293" s="78" t="s">
        <v>86</v>
      </c>
      <c r="E293" s="13">
        <v>44512</v>
      </c>
      <c r="F293" s="76" t="s">
        <v>87</v>
      </c>
      <c r="G293" s="13">
        <v>44513</v>
      </c>
      <c r="H293" s="77" t="s">
        <v>2471</v>
      </c>
      <c r="I293" s="16">
        <v>86</v>
      </c>
      <c r="J293" s="16">
        <v>70</v>
      </c>
      <c r="K293" s="16">
        <v>23</v>
      </c>
      <c r="L293" s="16">
        <v>8</v>
      </c>
      <c r="M293" s="81">
        <v>34.615000000000002</v>
      </c>
      <c r="N293" s="95">
        <v>34.615000000000002</v>
      </c>
      <c r="O293" s="64">
        <v>2530</v>
      </c>
      <c r="P293" s="65">
        <f>Table2245789101123456789101112131415161718192021222324252627[[#This Row],[PEMBULATAN]]*O293</f>
        <v>87575.950000000012</v>
      </c>
    </row>
    <row r="294" spans="1:16" ht="24.75" customHeight="1" x14ac:dyDescent="0.2">
      <c r="A294" s="14"/>
      <c r="B294" s="75"/>
      <c r="C294" s="73" t="s">
        <v>3092</v>
      </c>
      <c r="D294" s="78" t="s">
        <v>86</v>
      </c>
      <c r="E294" s="13">
        <v>44512</v>
      </c>
      <c r="F294" s="76" t="s">
        <v>87</v>
      </c>
      <c r="G294" s="13">
        <v>44513</v>
      </c>
      <c r="H294" s="77" t="s">
        <v>2471</v>
      </c>
      <c r="I294" s="16">
        <v>82</v>
      </c>
      <c r="J294" s="16">
        <v>56</v>
      </c>
      <c r="K294" s="16">
        <v>24</v>
      </c>
      <c r="L294" s="16">
        <v>9</v>
      </c>
      <c r="M294" s="81">
        <v>27.552</v>
      </c>
      <c r="N294" s="95">
        <v>27.552</v>
      </c>
      <c r="O294" s="64">
        <v>2530</v>
      </c>
      <c r="P294" s="65">
        <f>Table2245789101123456789101112131415161718192021222324252627[[#This Row],[PEMBULATAN]]*O294</f>
        <v>69706.559999999998</v>
      </c>
    </row>
    <row r="295" spans="1:16" ht="24.75" customHeight="1" x14ac:dyDescent="0.2">
      <c r="A295" s="14"/>
      <c r="B295" s="75"/>
      <c r="C295" s="73" t="s">
        <v>3093</v>
      </c>
      <c r="D295" s="78" t="s">
        <v>86</v>
      </c>
      <c r="E295" s="13">
        <v>44512</v>
      </c>
      <c r="F295" s="76" t="s">
        <v>87</v>
      </c>
      <c r="G295" s="13">
        <v>44513</v>
      </c>
      <c r="H295" s="77" t="s">
        <v>2471</v>
      </c>
      <c r="I295" s="16">
        <v>89</v>
      </c>
      <c r="J295" s="16">
        <v>65</v>
      </c>
      <c r="K295" s="16">
        <v>32</v>
      </c>
      <c r="L295" s="16">
        <v>23</v>
      </c>
      <c r="M295" s="81">
        <v>46.28</v>
      </c>
      <c r="N295" s="95">
        <v>46.28</v>
      </c>
      <c r="O295" s="64">
        <v>2530</v>
      </c>
      <c r="P295" s="65">
        <f>Table2245789101123456789101112131415161718192021222324252627[[#This Row],[PEMBULATAN]]*O295</f>
        <v>117088.40000000001</v>
      </c>
    </row>
    <row r="296" spans="1:16" ht="24.75" customHeight="1" x14ac:dyDescent="0.2">
      <c r="A296" s="14"/>
      <c r="B296" s="75"/>
      <c r="C296" s="73" t="s">
        <v>3094</v>
      </c>
      <c r="D296" s="78" t="s">
        <v>86</v>
      </c>
      <c r="E296" s="13">
        <v>44512</v>
      </c>
      <c r="F296" s="76" t="s">
        <v>87</v>
      </c>
      <c r="G296" s="13">
        <v>44513</v>
      </c>
      <c r="H296" s="77" t="s">
        <v>2471</v>
      </c>
      <c r="I296" s="16">
        <v>98</v>
      </c>
      <c r="J296" s="16">
        <v>88</v>
      </c>
      <c r="K296" s="16">
        <v>23</v>
      </c>
      <c r="L296" s="16">
        <v>15</v>
      </c>
      <c r="M296" s="81">
        <v>49.588000000000001</v>
      </c>
      <c r="N296" s="95">
        <v>49.588000000000001</v>
      </c>
      <c r="O296" s="64">
        <v>2530</v>
      </c>
      <c r="P296" s="65">
        <f>Table2245789101123456789101112131415161718192021222324252627[[#This Row],[PEMBULATAN]]*O296</f>
        <v>125457.64</v>
      </c>
    </row>
    <row r="297" spans="1:16" ht="24.75" customHeight="1" x14ac:dyDescent="0.2">
      <c r="A297" s="14"/>
      <c r="B297" s="75"/>
      <c r="C297" s="73" t="s">
        <v>3095</v>
      </c>
      <c r="D297" s="78" t="s">
        <v>86</v>
      </c>
      <c r="E297" s="13">
        <v>44512</v>
      </c>
      <c r="F297" s="76" t="s">
        <v>87</v>
      </c>
      <c r="G297" s="13">
        <v>44513</v>
      </c>
      <c r="H297" s="77" t="s">
        <v>2471</v>
      </c>
      <c r="I297" s="16">
        <v>68</v>
      </c>
      <c r="J297" s="16">
        <v>43</v>
      </c>
      <c r="K297" s="16">
        <v>22</v>
      </c>
      <c r="L297" s="16">
        <v>9</v>
      </c>
      <c r="M297" s="81">
        <v>16.082000000000001</v>
      </c>
      <c r="N297" s="95">
        <v>16.082000000000001</v>
      </c>
      <c r="O297" s="64">
        <v>2530</v>
      </c>
      <c r="P297" s="65">
        <f>Table2245789101123456789101112131415161718192021222324252627[[#This Row],[PEMBULATAN]]*O297</f>
        <v>40687.46</v>
      </c>
    </row>
    <row r="298" spans="1:16" ht="24.75" customHeight="1" x14ac:dyDescent="0.2">
      <c r="A298" s="14"/>
      <c r="B298" s="75"/>
      <c r="C298" s="73" t="s">
        <v>3096</v>
      </c>
      <c r="D298" s="78" t="s">
        <v>86</v>
      </c>
      <c r="E298" s="13">
        <v>44512</v>
      </c>
      <c r="F298" s="76" t="s">
        <v>87</v>
      </c>
      <c r="G298" s="13">
        <v>44513</v>
      </c>
      <c r="H298" s="77" t="s">
        <v>2471</v>
      </c>
      <c r="I298" s="16">
        <v>98</v>
      </c>
      <c r="J298" s="16">
        <v>56</v>
      </c>
      <c r="K298" s="16">
        <v>23</v>
      </c>
      <c r="L298" s="16">
        <v>25</v>
      </c>
      <c r="M298" s="81">
        <v>31.556000000000001</v>
      </c>
      <c r="N298" s="95">
        <v>31.556000000000001</v>
      </c>
      <c r="O298" s="64">
        <v>2530</v>
      </c>
      <c r="P298" s="65">
        <f>Table2245789101123456789101112131415161718192021222324252627[[#This Row],[PEMBULATAN]]*O298</f>
        <v>79836.680000000008</v>
      </c>
    </row>
    <row r="299" spans="1:16" ht="24.75" customHeight="1" x14ac:dyDescent="0.2">
      <c r="A299" s="14"/>
      <c r="B299" s="75"/>
      <c r="C299" s="73" t="s">
        <v>3097</v>
      </c>
      <c r="D299" s="78" t="s">
        <v>86</v>
      </c>
      <c r="E299" s="13">
        <v>44512</v>
      </c>
      <c r="F299" s="76" t="s">
        <v>87</v>
      </c>
      <c r="G299" s="13">
        <v>44513</v>
      </c>
      <c r="H299" s="77" t="s">
        <v>2471</v>
      </c>
      <c r="I299" s="16">
        <v>65</v>
      </c>
      <c r="J299" s="16">
        <v>45</v>
      </c>
      <c r="K299" s="16">
        <v>22</v>
      </c>
      <c r="L299" s="16">
        <v>3</v>
      </c>
      <c r="M299" s="81">
        <v>16.087499999999999</v>
      </c>
      <c r="N299" s="95">
        <v>16.087499999999999</v>
      </c>
      <c r="O299" s="64">
        <v>2530</v>
      </c>
      <c r="P299" s="65">
        <f>Table2245789101123456789101112131415161718192021222324252627[[#This Row],[PEMBULATAN]]*O299</f>
        <v>40701.375</v>
      </c>
    </row>
    <row r="300" spans="1:16" ht="24.75" customHeight="1" x14ac:dyDescent="0.2">
      <c r="A300" s="14"/>
      <c r="B300" s="75"/>
      <c r="C300" s="73" t="s">
        <v>3098</v>
      </c>
      <c r="D300" s="78" t="s">
        <v>86</v>
      </c>
      <c r="E300" s="13">
        <v>44512</v>
      </c>
      <c r="F300" s="76" t="s">
        <v>87</v>
      </c>
      <c r="G300" s="13">
        <v>44513</v>
      </c>
      <c r="H300" s="77" t="s">
        <v>2471</v>
      </c>
      <c r="I300" s="16">
        <v>67</v>
      </c>
      <c r="J300" s="16">
        <v>54</v>
      </c>
      <c r="K300" s="16">
        <v>21</v>
      </c>
      <c r="L300" s="16">
        <v>7</v>
      </c>
      <c r="M300" s="81">
        <v>18.994499999999999</v>
      </c>
      <c r="N300" s="95">
        <v>18.994499999999999</v>
      </c>
      <c r="O300" s="64">
        <v>2530</v>
      </c>
      <c r="P300" s="65">
        <f>Table2245789101123456789101112131415161718192021222324252627[[#This Row],[PEMBULATAN]]*O300</f>
        <v>48056.084999999999</v>
      </c>
    </row>
    <row r="301" spans="1:16" ht="24.75" customHeight="1" x14ac:dyDescent="0.2">
      <c r="A301" s="14"/>
      <c r="B301" s="75"/>
      <c r="C301" s="73" t="s">
        <v>3099</v>
      </c>
      <c r="D301" s="78" t="s">
        <v>86</v>
      </c>
      <c r="E301" s="13">
        <v>44512</v>
      </c>
      <c r="F301" s="76" t="s">
        <v>87</v>
      </c>
      <c r="G301" s="13">
        <v>44513</v>
      </c>
      <c r="H301" s="77" t="s">
        <v>2471</v>
      </c>
      <c r="I301" s="16">
        <v>75</v>
      </c>
      <c r="J301" s="16">
        <v>43</v>
      </c>
      <c r="K301" s="16">
        <v>19</v>
      </c>
      <c r="L301" s="16">
        <v>7</v>
      </c>
      <c r="M301" s="81">
        <v>15.31875</v>
      </c>
      <c r="N301" s="95">
        <v>16</v>
      </c>
      <c r="O301" s="64">
        <v>2530</v>
      </c>
      <c r="P301" s="65">
        <f>Table2245789101123456789101112131415161718192021222324252627[[#This Row],[PEMBULATAN]]*O301</f>
        <v>40480</v>
      </c>
    </row>
    <row r="302" spans="1:16" ht="24.75" customHeight="1" x14ac:dyDescent="0.2">
      <c r="A302" s="14"/>
      <c r="B302" s="75"/>
      <c r="C302" s="73" t="s">
        <v>3100</v>
      </c>
      <c r="D302" s="78" t="s">
        <v>86</v>
      </c>
      <c r="E302" s="13">
        <v>44512</v>
      </c>
      <c r="F302" s="76" t="s">
        <v>87</v>
      </c>
      <c r="G302" s="13">
        <v>44513</v>
      </c>
      <c r="H302" s="77" t="s">
        <v>2471</v>
      </c>
      <c r="I302" s="16">
        <v>65</v>
      </c>
      <c r="J302" s="16">
        <v>45</v>
      </c>
      <c r="K302" s="16">
        <v>22</v>
      </c>
      <c r="L302" s="16">
        <v>8</v>
      </c>
      <c r="M302" s="81">
        <v>16.087499999999999</v>
      </c>
      <c r="N302" s="95">
        <v>16.087499999999999</v>
      </c>
      <c r="O302" s="64">
        <v>2530</v>
      </c>
      <c r="P302" s="65">
        <f>Table2245789101123456789101112131415161718192021222324252627[[#This Row],[PEMBULATAN]]*O302</f>
        <v>40701.375</v>
      </c>
    </row>
    <row r="303" spans="1:16" ht="24.75" customHeight="1" x14ac:dyDescent="0.2">
      <c r="A303" s="14"/>
      <c r="B303" s="75"/>
      <c r="C303" s="73" t="s">
        <v>3101</v>
      </c>
      <c r="D303" s="78" t="s">
        <v>86</v>
      </c>
      <c r="E303" s="13">
        <v>44512</v>
      </c>
      <c r="F303" s="76" t="s">
        <v>87</v>
      </c>
      <c r="G303" s="13">
        <v>44513</v>
      </c>
      <c r="H303" s="77" t="s">
        <v>2471</v>
      </c>
      <c r="I303" s="16">
        <v>77</v>
      </c>
      <c r="J303" s="16">
        <v>56</v>
      </c>
      <c r="K303" s="16">
        <v>25</v>
      </c>
      <c r="L303" s="16">
        <v>10</v>
      </c>
      <c r="M303" s="81">
        <v>26.95</v>
      </c>
      <c r="N303" s="95">
        <v>26.95</v>
      </c>
      <c r="O303" s="64">
        <v>2530</v>
      </c>
      <c r="P303" s="65">
        <f>Table2245789101123456789101112131415161718192021222324252627[[#This Row],[PEMBULATAN]]*O303</f>
        <v>68183.5</v>
      </c>
    </row>
    <row r="304" spans="1:16" ht="24.75" customHeight="1" x14ac:dyDescent="0.2">
      <c r="A304" s="14"/>
      <c r="B304" s="75"/>
      <c r="C304" s="73" t="s">
        <v>3102</v>
      </c>
      <c r="D304" s="78" t="s">
        <v>86</v>
      </c>
      <c r="E304" s="13">
        <v>44512</v>
      </c>
      <c r="F304" s="76" t="s">
        <v>87</v>
      </c>
      <c r="G304" s="13">
        <v>44513</v>
      </c>
      <c r="H304" s="77" t="s">
        <v>2471</v>
      </c>
      <c r="I304" s="16">
        <v>87</v>
      </c>
      <c r="J304" s="16">
        <v>57</v>
      </c>
      <c r="K304" s="16">
        <v>29</v>
      </c>
      <c r="L304" s="16">
        <v>14</v>
      </c>
      <c r="M304" s="81">
        <v>35.952750000000002</v>
      </c>
      <c r="N304" s="95">
        <v>35.952750000000002</v>
      </c>
      <c r="O304" s="64">
        <v>2530</v>
      </c>
      <c r="P304" s="65">
        <f>Table2245789101123456789101112131415161718192021222324252627[[#This Row],[PEMBULATAN]]*O304</f>
        <v>90960.457500000004</v>
      </c>
    </row>
    <row r="305" spans="1:16" ht="24.75" customHeight="1" x14ac:dyDescent="0.2">
      <c r="A305" s="14"/>
      <c r="B305" s="75"/>
      <c r="C305" s="73" t="s">
        <v>3103</v>
      </c>
      <c r="D305" s="78" t="s">
        <v>86</v>
      </c>
      <c r="E305" s="13">
        <v>44512</v>
      </c>
      <c r="F305" s="76" t="s">
        <v>87</v>
      </c>
      <c r="G305" s="13">
        <v>44513</v>
      </c>
      <c r="H305" s="77" t="s">
        <v>2471</v>
      </c>
      <c r="I305" s="16">
        <v>98</v>
      </c>
      <c r="J305" s="16">
        <v>68</v>
      </c>
      <c r="K305" s="16">
        <v>34</v>
      </c>
      <c r="L305" s="16">
        <v>21</v>
      </c>
      <c r="M305" s="81">
        <v>56.643999999999998</v>
      </c>
      <c r="N305" s="95">
        <v>56.643999999999998</v>
      </c>
      <c r="O305" s="64">
        <v>2530</v>
      </c>
      <c r="P305" s="65">
        <f>Table2245789101123456789101112131415161718192021222324252627[[#This Row],[PEMBULATAN]]*O305</f>
        <v>143309.32</v>
      </c>
    </row>
    <row r="306" spans="1:16" ht="24.75" customHeight="1" x14ac:dyDescent="0.2">
      <c r="A306" s="14"/>
      <c r="B306" s="75"/>
      <c r="C306" s="73" t="s">
        <v>3104</v>
      </c>
      <c r="D306" s="78" t="s">
        <v>86</v>
      </c>
      <c r="E306" s="13">
        <v>44512</v>
      </c>
      <c r="F306" s="76" t="s">
        <v>87</v>
      </c>
      <c r="G306" s="13">
        <v>44513</v>
      </c>
      <c r="H306" s="77" t="s">
        <v>2471</v>
      </c>
      <c r="I306" s="16">
        <v>88</v>
      </c>
      <c r="J306" s="16">
        <v>46</v>
      </c>
      <c r="K306" s="16">
        <v>32</v>
      </c>
      <c r="L306" s="16">
        <v>4</v>
      </c>
      <c r="M306" s="81">
        <v>32.384</v>
      </c>
      <c r="N306" s="95">
        <v>33</v>
      </c>
      <c r="O306" s="64">
        <v>2530</v>
      </c>
      <c r="P306" s="65">
        <f>Table2245789101123456789101112131415161718192021222324252627[[#This Row],[PEMBULATAN]]*O306</f>
        <v>83490</v>
      </c>
    </row>
    <row r="307" spans="1:16" ht="24.75" customHeight="1" x14ac:dyDescent="0.2">
      <c r="A307" s="14"/>
      <c r="B307" s="75"/>
      <c r="C307" s="73" t="s">
        <v>3105</v>
      </c>
      <c r="D307" s="78" t="s">
        <v>86</v>
      </c>
      <c r="E307" s="13">
        <v>44512</v>
      </c>
      <c r="F307" s="76" t="s">
        <v>87</v>
      </c>
      <c r="G307" s="13">
        <v>44513</v>
      </c>
      <c r="H307" s="77" t="s">
        <v>2471</v>
      </c>
      <c r="I307" s="16">
        <v>82</v>
      </c>
      <c r="J307" s="16">
        <v>37</v>
      </c>
      <c r="K307" s="16">
        <v>35</v>
      </c>
      <c r="L307" s="16">
        <v>28</v>
      </c>
      <c r="M307" s="81">
        <v>26.547499999999999</v>
      </c>
      <c r="N307" s="95">
        <v>28</v>
      </c>
      <c r="O307" s="64">
        <v>2530</v>
      </c>
      <c r="P307" s="65">
        <f>Table2245789101123456789101112131415161718192021222324252627[[#This Row],[PEMBULATAN]]*O307</f>
        <v>70840</v>
      </c>
    </row>
    <row r="308" spans="1:16" ht="24.75" customHeight="1" x14ac:dyDescent="0.2">
      <c r="A308" s="14"/>
      <c r="B308" s="75"/>
      <c r="C308" s="73" t="s">
        <v>3106</v>
      </c>
      <c r="D308" s="78" t="s">
        <v>86</v>
      </c>
      <c r="E308" s="13">
        <v>44512</v>
      </c>
      <c r="F308" s="76" t="s">
        <v>87</v>
      </c>
      <c r="G308" s="13">
        <v>44513</v>
      </c>
      <c r="H308" s="77" t="s">
        <v>2471</v>
      </c>
      <c r="I308" s="16">
        <v>86</v>
      </c>
      <c r="J308" s="16">
        <v>50</v>
      </c>
      <c r="K308" s="16">
        <v>32</v>
      </c>
      <c r="L308" s="16">
        <v>17</v>
      </c>
      <c r="M308" s="81">
        <v>34.4</v>
      </c>
      <c r="N308" s="95">
        <v>35</v>
      </c>
      <c r="O308" s="64">
        <v>2530</v>
      </c>
      <c r="P308" s="65">
        <f>Table2245789101123456789101112131415161718192021222324252627[[#This Row],[PEMBULATAN]]*O308</f>
        <v>88550</v>
      </c>
    </row>
    <row r="309" spans="1:16" ht="24.75" customHeight="1" x14ac:dyDescent="0.2">
      <c r="A309" s="14"/>
      <c r="B309" s="75"/>
      <c r="C309" s="73" t="s">
        <v>3107</v>
      </c>
      <c r="D309" s="78" t="s">
        <v>86</v>
      </c>
      <c r="E309" s="13">
        <v>44512</v>
      </c>
      <c r="F309" s="76" t="s">
        <v>87</v>
      </c>
      <c r="G309" s="13">
        <v>44513</v>
      </c>
      <c r="H309" s="77" t="s">
        <v>2471</v>
      </c>
      <c r="I309" s="16">
        <v>85</v>
      </c>
      <c r="J309" s="16">
        <v>65</v>
      </c>
      <c r="K309" s="16">
        <v>24</v>
      </c>
      <c r="L309" s="16">
        <v>24</v>
      </c>
      <c r="M309" s="81">
        <v>33.15</v>
      </c>
      <c r="N309" s="95">
        <v>33.15</v>
      </c>
      <c r="O309" s="64">
        <v>2530</v>
      </c>
      <c r="P309" s="65">
        <f>Table2245789101123456789101112131415161718192021222324252627[[#This Row],[PEMBULATAN]]*O309</f>
        <v>83869.5</v>
      </c>
    </row>
    <row r="310" spans="1:16" ht="24.75" customHeight="1" x14ac:dyDescent="0.2">
      <c r="A310" s="14"/>
      <c r="B310" s="75"/>
      <c r="C310" s="73" t="s">
        <v>3108</v>
      </c>
      <c r="D310" s="78" t="s">
        <v>86</v>
      </c>
      <c r="E310" s="13">
        <v>44512</v>
      </c>
      <c r="F310" s="76" t="s">
        <v>87</v>
      </c>
      <c r="G310" s="13">
        <v>44513</v>
      </c>
      <c r="H310" s="77" t="s">
        <v>2471</v>
      </c>
      <c r="I310" s="16">
        <v>98</v>
      </c>
      <c r="J310" s="16">
        <v>65</v>
      </c>
      <c r="K310" s="16">
        <v>32</v>
      </c>
      <c r="L310" s="16">
        <v>19</v>
      </c>
      <c r="M310" s="81">
        <v>50.96</v>
      </c>
      <c r="N310" s="95">
        <v>50.96</v>
      </c>
      <c r="O310" s="64">
        <v>2530</v>
      </c>
      <c r="P310" s="65">
        <f>Table2245789101123456789101112131415161718192021222324252627[[#This Row],[PEMBULATAN]]*O310</f>
        <v>128928.8</v>
      </c>
    </row>
    <row r="311" spans="1:16" ht="24.75" customHeight="1" x14ac:dyDescent="0.2">
      <c r="A311" s="14"/>
      <c r="B311" s="75"/>
      <c r="C311" s="73" t="s">
        <v>3109</v>
      </c>
      <c r="D311" s="78" t="s">
        <v>86</v>
      </c>
      <c r="E311" s="13">
        <v>44512</v>
      </c>
      <c r="F311" s="76" t="s">
        <v>87</v>
      </c>
      <c r="G311" s="13">
        <v>44513</v>
      </c>
      <c r="H311" s="77" t="s">
        <v>2471</v>
      </c>
      <c r="I311" s="16">
        <v>92</v>
      </c>
      <c r="J311" s="16">
        <v>68</v>
      </c>
      <c r="K311" s="16">
        <v>32</v>
      </c>
      <c r="L311" s="16">
        <v>27</v>
      </c>
      <c r="M311" s="81">
        <v>50.048000000000002</v>
      </c>
      <c r="N311" s="95">
        <v>50.048000000000002</v>
      </c>
      <c r="O311" s="64">
        <v>2530</v>
      </c>
      <c r="P311" s="65">
        <f>Table2245789101123456789101112131415161718192021222324252627[[#This Row],[PEMBULATAN]]*O311</f>
        <v>126621.44</v>
      </c>
    </row>
    <row r="312" spans="1:16" ht="24.75" customHeight="1" x14ac:dyDescent="0.2">
      <c r="A312" s="14"/>
      <c r="B312" s="75"/>
      <c r="C312" s="73" t="s">
        <v>3110</v>
      </c>
      <c r="D312" s="78" t="s">
        <v>86</v>
      </c>
      <c r="E312" s="13">
        <v>44512</v>
      </c>
      <c r="F312" s="76" t="s">
        <v>87</v>
      </c>
      <c r="G312" s="13">
        <v>44513</v>
      </c>
      <c r="H312" s="77" t="s">
        <v>2471</v>
      </c>
      <c r="I312" s="16">
        <v>57</v>
      </c>
      <c r="J312" s="16">
        <v>42</v>
      </c>
      <c r="K312" s="16">
        <v>37</v>
      </c>
      <c r="L312" s="16">
        <v>16</v>
      </c>
      <c r="M312" s="81">
        <v>22.144500000000001</v>
      </c>
      <c r="N312" s="95">
        <v>22.144500000000001</v>
      </c>
      <c r="O312" s="64">
        <v>2530</v>
      </c>
      <c r="P312" s="65">
        <f>Table2245789101123456789101112131415161718192021222324252627[[#This Row],[PEMBULATAN]]*O312</f>
        <v>56025.584999999999</v>
      </c>
    </row>
    <row r="313" spans="1:16" ht="24.75" customHeight="1" x14ac:dyDescent="0.2">
      <c r="A313" s="14"/>
      <c r="B313" s="124"/>
      <c r="C313" s="73" t="s">
        <v>3111</v>
      </c>
      <c r="D313" s="78" t="s">
        <v>86</v>
      </c>
      <c r="E313" s="13">
        <v>44512</v>
      </c>
      <c r="F313" s="76" t="s">
        <v>87</v>
      </c>
      <c r="G313" s="13">
        <v>44513</v>
      </c>
      <c r="H313" s="77" t="s">
        <v>2471</v>
      </c>
      <c r="I313" s="16">
        <v>62</v>
      </c>
      <c r="J313" s="16">
        <v>44</v>
      </c>
      <c r="K313" s="16">
        <v>87</v>
      </c>
      <c r="L313" s="16">
        <v>27</v>
      </c>
      <c r="M313" s="81">
        <v>59.334000000000003</v>
      </c>
      <c r="N313" s="95">
        <v>60</v>
      </c>
      <c r="O313" s="64">
        <v>2530</v>
      </c>
      <c r="P313" s="65">
        <f>Table2245789101123456789101112131415161718192021222324252627[[#This Row],[PEMBULATAN]]*O313</f>
        <v>151800</v>
      </c>
    </row>
    <row r="314" spans="1:16" ht="24.75" customHeight="1" x14ac:dyDescent="0.2">
      <c r="A314" s="14"/>
      <c r="B314" s="75" t="s">
        <v>3112</v>
      </c>
      <c r="C314" s="73" t="s">
        <v>3113</v>
      </c>
      <c r="D314" s="78" t="s">
        <v>86</v>
      </c>
      <c r="E314" s="13">
        <v>44512</v>
      </c>
      <c r="F314" s="76" t="s">
        <v>87</v>
      </c>
      <c r="G314" s="13">
        <v>44513</v>
      </c>
      <c r="H314" s="77" t="s">
        <v>2471</v>
      </c>
      <c r="I314" s="16">
        <v>80</v>
      </c>
      <c r="J314" s="16">
        <v>50</v>
      </c>
      <c r="K314" s="16">
        <v>22</v>
      </c>
      <c r="L314" s="16">
        <v>17</v>
      </c>
      <c r="M314" s="81">
        <v>22</v>
      </c>
      <c r="N314" s="95">
        <v>22</v>
      </c>
      <c r="O314" s="64">
        <v>2530</v>
      </c>
      <c r="P314" s="65">
        <f>Table2245789101123456789101112131415161718192021222324252627[[#This Row],[PEMBULATAN]]*O314</f>
        <v>55660</v>
      </c>
    </row>
    <row r="315" spans="1:16" ht="24.75" customHeight="1" x14ac:dyDescent="0.2">
      <c r="A315" s="14"/>
      <c r="B315" s="75"/>
      <c r="C315" s="73" t="s">
        <v>3114</v>
      </c>
      <c r="D315" s="78" t="s">
        <v>86</v>
      </c>
      <c r="E315" s="13">
        <v>44512</v>
      </c>
      <c r="F315" s="76" t="s">
        <v>87</v>
      </c>
      <c r="G315" s="13">
        <v>44513</v>
      </c>
      <c r="H315" s="77" t="s">
        <v>2471</v>
      </c>
      <c r="I315" s="16">
        <v>91</v>
      </c>
      <c r="J315" s="16">
        <v>48</v>
      </c>
      <c r="K315" s="16">
        <v>40</v>
      </c>
      <c r="L315" s="16">
        <v>12</v>
      </c>
      <c r="M315" s="81">
        <v>43.68</v>
      </c>
      <c r="N315" s="95">
        <v>43.68</v>
      </c>
      <c r="O315" s="64">
        <v>2530</v>
      </c>
      <c r="P315" s="65">
        <f>Table2245789101123456789101112131415161718192021222324252627[[#This Row],[PEMBULATAN]]*O315</f>
        <v>110510.39999999999</v>
      </c>
    </row>
    <row r="316" spans="1:16" ht="24.75" customHeight="1" x14ac:dyDescent="0.2">
      <c r="A316" s="14"/>
      <c r="B316" s="75"/>
      <c r="C316" s="73" t="s">
        <v>3115</v>
      </c>
      <c r="D316" s="78" t="s">
        <v>86</v>
      </c>
      <c r="E316" s="13">
        <v>44512</v>
      </c>
      <c r="F316" s="76" t="s">
        <v>87</v>
      </c>
      <c r="G316" s="13">
        <v>44513</v>
      </c>
      <c r="H316" s="77" t="s">
        <v>2471</v>
      </c>
      <c r="I316" s="16">
        <v>100</v>
      </c>
      <c r="J316" s="16">
        <v>79</v>
      </c>
      <c r="K316" s="16">
        <v>37</v>
      </c>
      <c r="L316" s="16">
        <v>44</v>
      </c>
      <c r="M316" s="81">
        <v>73.075000000000003</v>
      </c>
      <c r="N316" s="95">
        <v>73.075000000000003</v>
      </c>
      <c r="O316" s="64">
        <v>2530</v>
      </c>
      <c r="P316" s="65">
        <f>Table2245789101123456789101112131415161718192021222324252627[[#This Row],[PEMBULATAN]]*O316</f>
        <v>184879.75</v>
      </c>
    </row>
    <row r="317" spans="1:16" ht="24.75" customHeight="1" x14ac:dyDescent="0.2">
      <c r="A317" s="14"/>
      <c r="B317" s="75"/>
      <c r="C317" s="73" t="s">
        <v>3116</v>
      </c>
      <c r="D317" s="78" t="s">
        <v>86</v>
      </c>
      <c r="E317" s="13">
        <v>44512</v>
      </c>
      <c r="F317" s="76" t="s">
        <v>87</v>
      </c>
      <c r="G317" s="13">
        <v>44513</v>
      </c>
      <c r="H317" s="77" t="s">
        <v>2471</v>
      </c>
      <c r="I317" s="16">
        <v>81</v>
      </c>
      <c r="J317" s="16">
        <v>50</v>
      </c>
      <c r="K317" s="16">
        <v>21</v>
      </c>
      <c r="L317" s="16">
        <v>9</v>
      </c>
      <c r="M317" s="81">
        <v>21.262499999999999</v>
      </c>
      <c r="N317" s="95">
        <v>21.262499999999999</v>
      </c>
      <c r="O317" s="64">
        <v>2530</v>
      </c>
      <c r="P317" s="65">
        <f>Table2245789101123456789101112131415161718192021222324252627[[#This Row],[PEMBULATAN]]*O317</f>
        <v>53794.125</v>
      </c>
    </row>
    <row r="318" spans="1:16" ht="24.75" customHeight="1" x14ac:dyDescent="0.2">
      <c r="A318" s="14"/>
      <c r="B318" s="75"/>
      <c r="C318" s="73" t="s">
        <v>3117</v>
      </c>
      <c r="D318" s="78" t="s">
        <v>86</v>
      </c>
      <c r="E318" s="13">
        <v>44512</v>
      </c>
      <c r="F318" s="76" t="s">
        <v>87</v>
      </c>
      <c r="G318" s="13">
        <v>44513</v>
      </c>
      <c r="H318" s="77" t="s">
        <v>2471</v>
      </c>
      <c r="I318" s="16">
        <v>32</v>
      </c>
      <c r="J318" s="16">
        <v>30</v>
      </c>
      <c r="K318" s="16">
        <v>12</v>
      </c>
      <c r="L318" s="16">
        <v>1</v>
      </c>
      <c r="M318" s="81">
        <v>2.88</v>
      </c>
      <c r="N318" s="95">
        <v>2.88</v>
      </c>
      <c r="O318" s="64">
        <v>2530</v>
      </c>
      <c r="P318" s="65">
        <f>Table2245789101123456789101112131415161718192021222324252627[[#This Row],[PEMBULATAN]]*O318</f>
        <v>7286.4</v>
      </c>
    </row>
    <row r="319" spans="1:16" ht="24.75" customHeight="1" x14ac:dyDescent="0.2">
      <c r="A319" s="14"/>
      <c r="B319" s="75"/>
      <c r="C319" s="73" t="s">
        <v>3118</v>
      </c>
      <c r="D319" s="78" t="s">
        <v>86</v>
      </c>
      <c r="E319" s="13">
        <v>44512</v>
      </c>
      <c r="F319" s="76" t="s">
        <v>87</v>
      </c>
      <c r="G319" s="13">
        <v>44513</v>
      </c>
      <c r="H319" s="77" t="s">
        <v>2471</v>
      </c>
      <c r="I319" s="16">
        <v>50</v>
      </c>
      <c r="J319" s="16">
        <v>40</v>
      </c>
      <c r="K319" s="16">
        <v>32</v>
      </c>
      <c r="L319" s="16">
        <v>2</v>
      </c>
      <c r="M319" s="81">
        <v>16</v>
      </c>
      <c r="N319" s="95">
        <v>16</v>
      </c>
      <c r="O319" s="64">
        <v>2530</v>
      </c>
      <c r="P319" s="65">
        <f>Table2245789101123456789101112131415161718192021222324252627[[#This Row],[PEMBULATAN]]*O319</f>
        <v>40480</v>
      </c>
    </row>
    <row r="320" spans="1:16" ht="24.75" customHeight="1" x14ac:dyDescent="0.2">
      <c r="A320" s="14"/>
      <c r="B320" s="75"/>
      <c r="C320" s="73" t="s">
        <v>3119</v>
      </c>
      <c r="D320" s="78" t="s">
        <v>86</v>
      </c>
      <c r="E320" s="13">
        <v>44512</v>
      </c>
      <c r="F320" s="76" t="s">
        <v>87</v>
      </c>
      <c r="G320" s="13">
        <v>44513</v>
      </c>
      <c r="H320" s="77" t="s">
        <v>2471</v>
      </c>
      <c r="I320" s="16">
        <v>54</v>
      </c>
      <c r="J320" s="16">
        <v>34</v>
      </c>
      <c r="K320" s="16">
        <v>13</v>
      </c>
      <c r="L320" s="16">
        <v>8</v>
      </c>
      <c r="M320" s="81">
        <v>5.9669999999999996</v>
      </c>
      <c r="N320" s="95">
        <v>8</v>
      </c>
      <c r="O320" s="64">
        <v>2530</v>
      </c>
      <c r="P320" s="65">
        <f>Table2245789101123456789101112131415161718192021222324252627[[#This Row],[PEMBULATAN]]*O320</f>
        <v>20240</v>
      </c>
    </row>
    <row r="321" spans="1:16" ht="24.75" customHeight="1" x14ac:dyDescent="0.2">
      <c r="A321" s="14"/>
      <c r="B321" s="75"/>
      <c r="C321" s="73" t="s">
        <v>3120</v>
      </c>
      <c r="D321" s="78" t="s">
        <v>86</v>
      </c>
      <c r="E321" s="13">
        <v>44512</v>
      </c>
      <c r="F321" s="76" t="s">
        <v>87</v>
      </c>
      <c r="G321" s="13">
        <v>44513</v>
      </c>
      <c r="H321" s="77" t="s">
        <v>2471</v>
      </c>
      <c r="I321" s="16">
        <v>40</v>
      </c>
      <c r="J321" s="16">
        <v>31</v>
      </c>
      <c r="K321" s="16">
        <v>12</v>
      </c>
      <c r="L321" s="16">
        <v>1</v>
      </c>
      <c r="M321" s="81">
        <v>3.72</v>
      </c>
      <c r="N321" s="95">
        <v>3.72</v>
      </c>
      <c r="O321" s="64">
        <v>2530</v>
      </c>
      <c r="P321" s="65">
        <f>Table2245789101123456789101112131415161718192021222324252627[[#This Row],[PEMBULATAN]]*O321</f>
        <v>9411.6</v>
      </c>
    </row>
    <row r="322" spans="1:16" ht="24.75" customHeight="1" x14ac:dyDescent="0.2">
      <c r="A322" s="14"/>
      <c r="B322" s="75"/>
      <c r="C322" s="73" t="s">
        <v>3121</v>
      </c>
      <c r="D322" s="78" t="s">
        <v>86</v>
      </c>
      <c r="E322" s="13">
        <v>44512</v>
      </c>
      <c r="F322" s="76" t="s">
        <v>87</v>
      </c>
      <c r="G322" s="13">
        <v>44513</v>
      </c>
      <c r="H322" s="77" t="s">
        <v>2471</v>
      </c>
      <c r="I322" s="16">
        <v>44</v>
      </c>
      <c r="J322" s="16">
        <v>37</v>
      </c>
      <c r="K322" s="16">
        <v>11</v>
      </c>
      <c r="L322" s="16">
        <v>2</v>
      </c>
      <c r="M322" s="81">
        <v>4.4770000000000003</v>
      </c>
      <c r="N322" s="95">
        <v>5</v>
      </c>
      <c r="O322" s="64">
        <v>2530</v>
      </c>
      <c r="P322" s="65">
        <f>Table2245789101123456789101112131415161718192021222324252627[[#This Row],[PEMBULATAN]]*O322</f>
        <v>12650</v>
      </c>
    </row>
    <row r="323" spans="1:16" ht="24.75" customHeight="1" x14ac:dyDescent="0.2">
      <c r="A323" s="14"/>
      <c r="B323" s="75"/>
      <c r="C323" s="73" t="s">
        <v>3122</v>
      </c>
      <c r="D323" s="78" t="s">
        <v>86</v>
      </c>
      <c r="E323" s="13">
        <v>44512</v>
      </c>
      <c r="F323" s="76" t="s">
        <v>87</v>
      </c>
      <c r="G323" s="13">
        <v>44513</v>
      </c>
      <c r="H323" s="77" t="s">
        <v>2471</v>
      </c>
      <c r="I323" s="16">
        <v>57</v>
      </c>
      <c r="J323" s="16">
        <v>31</v>
      </c>
      <c r="K323" s="16">
        <v>22</v>
      </c>
      <c r="L323" s="16">
        <v>6</v>
      </c>
      <c r="M323" s="81">
        <v>9.7185000000000006</v>
      </c>
      <c r="N323" s="95">
        <v>9.7185000000000006</v>
      </c>
      <c r="O323" s="64">
        <v>2530</v>
      </c>
      <c r="P323" s="65">
        <f>Table2245789101123456789101112131415161718192021222324252627[[#This Row],[PEMBULATAN]]*O323</f>
        <v>24587.805</v>
      </c>
    </row>
    <row r="324" spans="1:16" ht="24.75" customHeight="1" x14ac:dyDescent="0.2">
      <c r="A324" s="14"/>
      <c r="B324" s="75"/>
      <c r="C324" s="73" t="s">
        <v>3123</v>
      </c>
      <c r="D324" s="78" t="s">
        <v>86</v>
      </c>
      <c r="E324" s="13">
        <v>44512</v>
      </c>
      <c r="F324" s="76" t="s">
        <v>87</v>
      </c>
      <c r="G324" s="13">
        <v>44513</v>
      </c>
      <c r="H324" s="77" t="s">
        <v>2471</v>
      </c>
      <c r="I324" s="16">
        <v>43</v>
      </c>
      <c r="J324" s="16">
        <v>30</v>
      </c>
      <c r="K324" s="16">
        <v>30</v>
      </c>
      <c r="L324" s="16">
        <v>6</v>
      </c>
      <c r="M324" s="81">
        <v>9.6750000000000007</v>
      </c>
      <c r="N324" s="95">
        <v>9.6750000000000007</v>
      </c>
      <c r="O324" s="64">
        <v>2530</v>
      </c>
      <c r="P324" s="65">
        <f>Table2245789101123456789101112131415161718192021222324252627[[#This Row],[PEMBULATAN]]*O324</f>
        <v>24477.75</v>
      </c>
    </row>
    <row r="325" spans="1:16" ht="24.75" customHeight="1" x14ac:dyDescent="0.2">
      <c r="A325" s="14"/>
      <c r="B325" s="75"/>
      <c r="C325" s="73" t="s">
        <v>3124</v>
      </c>
      <c r="D325" s="78" t="s">
        <v>86</v>
      </c>
      <c r="E325" s="13">
        <v>44512</v>
      </c>
      <c r="F325" s="76" t="s">
        <v>87</v>
      </c>
      <c r="G325" s="13">
        <v>44513</v>
      </c>
      <c r="H325" s="77" t="s">
        <v>2471</v>
      </c>
      <c r="I325" s="16">
        <v>40</v>
      </c>
      <c r="J325" s="16">
        <v>40</v>
      </c>
      <c r="K325" s="16">
        <v>22</v>
      </c>
      <c r="L325" s="16">
        <v>9</v>
      </c>
      <c r="M325" s="81">
        <v>8.8000000000000007</v>
      </c>
      <c r="N325" s="72">
        <v>9</v>
      </c>
      <c r="O325" s="64">
        <v>2530</v>
      </c>
      <c r="P325" s="65">
        <f>Table2245789101123456789101112131415161718192021222324252627[[#This Row],[PEMBULATAN]]*O325</f>
        <v>22770</v>
      </c>
    </row>
    <row r="326" spans="1:16" ht="24.75" customHeight="1" x14ac:dyDescent="0.2">
      <c r="A326" s="14"/>
      <c r="B326" s="75"/>
      <c r="C326" s="73" t="s">
        <v>3125</v>
      </c>
      <c r="D326" s="78" t="s">
        <v>86</v>
      </c>
      <c r="E326" s="13">
        <v>44512</v>
      </c>
      <c r="F326" s="76" t="s">
        <v>87</v>
      </c>
      <c r="G326" s="13">
        <v>44513</v>
      </c>
      <c r="H326" s="77" t="s">
        <v>2471</v>
      </c>
      <c r="I326" s="16">
        <v>86</v>
      </c>
      <c r="J326" s="16">
        <v>54</v>
      </c>
      <c r="K326" s="16">
        <v>21</v>
      </c>
      <c r="L326" s="16">
        <v>12</v>
      </c>
      <c r="M326" s="81">
        <v>24.381</v>
      </c>
      <c r="N326" s="72">
        <v>25</v>
      </c>
      <c r="O326" s="64">
        <v>2530</v>
      </c>
      <c r="P326" s="65">
        <f>Table2245789101123456789101112131415161718192021222324252627[[#This Row],[PEMBULATAN]]*O326</f>
        <v>63250</v>
      </c>
    </row>
    <row r="327" spans="1:16" ht="24.75" customHeight="1" x14ac:dyDescent="0.2">
      <c r="A327" s="14"/>
      <c r="B327" s="75"/>
      <c r="C327" s="73" t="s">
        <v>3126</v>
      </c>
      <c r="D327" s="78" t="s">
        <v>86</v>
      </c>
      <c r="E327" s="13">
        <v>44512</v>
      </c>
      <c r="F327" s="76" t="s">
        <v>87</v>
      </c>
      <c r="G327" s="13">
        <v>44513</v>
      </c>
      <c r="H327" s="77" t="s">
        <v>2471</v>
      </c>
      <c r="I327" s="16">
        <v>40</v>
      </c>
      <c r="J327" s="16">
        <v>30</v>
      </c>
      <c r="K327" s="16">
        <v>20</v>
      </c>
      <c r="L327" s="16">
        <v>6</v>
      </c>
      <c r="M327" s="81">
        <v>6</v>
      </c>
      <c r="N327" s="72">
        <v>6</v>
      </c>
      <c r="O327" s="64">
        <v>2530</v>
      </c>
      <c r="P327" s="65">
        <f>Table2245789101123456789101112131415161718192021222324252627[[#This Row],[PEMBULATAN]]*O327</f>
        <v>15180</v>
      </c>
    </row>
    <row r="328" spans="1:16" ht="22.5" customHeight="1" x14ac:dyDescent="0.2">
      <c r="A328" s="143" t="s">
        <v>30</v>
      </c>
      <c r="B328" s="144"/>
      <c r="C328" s="144"/>
      <c r="D328" s="144"/>
      <c r="E328" s="144"/>
      <c r="F328" s="144"/>
      <c r="G328" s="144"/>
      <c r="H328" s="144"/>
      <c r="I328" s="144"/>
      <c r="J328" s="144"/>
      <c r="K328" s="144"/>
      <c r="L328" s="145"/>
      <c r="M328" s="79">
        <f>SUBTOTAL(109,Table2245789101123456789101112131415161718192021222324252627[KG VOLUME])</f>
        <v>7482.982</v>
      </c>
      <c r="N328" s="68">
        <f>SUM(N3:N327)</f>
        <v>7598.143750000002</v>
      </c>
      <c r="O328" s="146">
        <f>SUM(P3:P327)</f>
        <v>19223303.6875</v>
      </c>
      <c r="P328" s="147"/>
    </row>
    <row r="329" spans="1:16" ht="18" customHeight="1" x14ac:dyDescent="0.2">
      <c r="A329" s="85"/>
      <c r="B329" s="56" t="s">
        <v>42</v>
      </c>
      <c r="C329" s="55"/>
      <c r="D329" s="57" t="s">
        <v>43</v>
      </c>
      <c r="E329" s="85"/>
      <c r="F329" s="85"/>
      <c r="G329" s="85"/>
      <c r="H329" s="85"/>
      <c r="I329" s="85"/>
      <c r="J329" s="85"/>
      <c r="K329" s="85"/>
      <c r="L329" s="85"/>
      <c r="M329" s="86"/>
      <c r="N329" s="87" t="s">
        <v>51</v>
      </c>
      <c r="O329" s="88"/>
      <c r="P329" s="88">
        <f>O328*10%</f>
        <v>1922330.3687500001</v>
      </c>
    </row>
    <row r="330" spans="1:16" ht="18" customHeight="1" thickBot="1" x14ac:dyDescent="0.25">
      <c r="A330" s="85"/>
      <c r="B330" s="56"/>
      <c r="C330" s="55"/>
      <c r="D330" s="57"/>
      <c r="E330" s="85"/>
      <c r="F330" s="85"/>
      <c r="G330" s="85"/>
      <c r="H330" s="85"/>
      <c r="I330" s="85"/>
      <c r="J330" s="85"/>
      <c r="K330" s="85"/>
      <c r="L330" s="85"/>
      <c r="M330" s="86"/>
      <c r="N330" s="89" t="s">
        <v>52</v>
      </c>
      <c r="O330" s="90"/>
      <c r="P330" s="90">
        <f>O328-P329</f>
        <v>17300973.318750001</v>
      </c>
    </row>
    <row r="331" spans="1:16" ht="18" customHeight="1" x14ac:dyDescent="0.2">
      <c r="A331" s="11"/>
      <c r="H331" s="63"/>
      <c r="N331" s="62" t="s">
        <v>31</v>
      </c>
      <c r="P331" s="69">
        <f>P330*1%</f>
        <v>173009.73318750001</v>
      </c>
    </row>
    <row r="332" spans="1:16" ht="18" customHeight="1" thickBot="1" x14ac:dyDescent="0.25">
      <c r="A332" s="11"/>
      <c r="H332" s="63"/>
      <c r="N332" s="62" t="s">
        <v>53</v>
      </c>
      <c r="P332" s="71">
        <f>P330*2%</f>
        <v>346019.46637500002</v>
      </c>
    </row>
    <row r="333" spans="1:16" ht="18" customHeight="1" x14ac:dyDescent="0.2">
      <c r="A333" s="11"/>
      <c r="H333" s="63"/>
      <c r="N333" s="66" t="s">
        <v>32</v>
      </c>
      <c r="O333" s="67"/>
      <c r="P333" s="70">
        <f>P330+P331-P332</f>
        <v>17127963.585562501</v>
      </c>
    </row>
    <row r="335" spans="1:16" x14ac:dyDescent="0.2">
      <c r="A335" s="11"/>
      <c r="H335" s="63"/>
      <c r="P335" s="71"/>
    </row>
    <row r="336" spans="1:16" x14ac:dyDescent="0.2">
      <c r="A336" s="11"/>
      <c r="H336" s="63"/>
      <c r="O336" s="58"/>
      <c r="P336" s="71"/>
    </row>
    <row r="337" spans="1:16" s="3" customFormat="1" x14ac:dyDescent="0.25">
      <c r="A337" s="11"/>
      <c r="B337" s="2"/>
      <c r="C337" s="2"/>
      <c r="E337" s="12"/>
      <c r="H337" s="63"/>
      <c r="N337" s="15"/>
      <c r="O337" s="15"/>
      <c r="P337" s="15"/>
    </row>
    <row r="338" spans="1:16" s="3" customFormat="1" x14ac:dyDescent="0.25">
      <c r="A338" s="11"/>
      <c r="B338" s="2"/>
      <c r="C338" s="2"/>
      <c r="E338" s="12"/>
      <c r="H338" s="63"/>
      <c r="N338" s="15"/>
      <c r="O338" s="15"/>
      <c r="P338" s="15"/>
    </row>
    <row r="339" spans="1:16" s="3" customFormat="1" x14ac:dyDescent="0.25">
      <c r="A339" s="11"/>
      <c r="B339" s="2"/>
      <c r="C339" s="2"/>
      <c r="E339" s="12"/>
      <c r="H339" s="63"/>
      <c r="N339" s="15"/>
      <c r="O339" s="15"/>
      <c r="P339" s="15"/>
    </row>
    <row r="340" spans="1:16" s="3" customFormat="1" x14ac:dyDescent="0.25">
      <c r="A340" s="11"/>
      <c r="B340" s="2"/>
      <c r="C340" s="2"/>
      <c r="E340" s="12"/>
      <c r="H340" s="63"/>
      <c r="N340" s="15"/>
      <c r="O340" s="15"/>
      <c r="P340" s="15"/>
    </row>
    <row r="341" spans="1:16" s="3" customFormat="1" x14ac:dyDescent="0.25">
      <c r="A341" s="11"/>
      <c r="B341" s="2"/>
      <c r="C341" s="2"/>
      <c r="E341" s="12"/>
      <c r="H341" s="63"/>
      <c r="N341" s="15"/>
      <c r="O341" s="15"/>
      <c r="P341" s="15"/>
    </row>
    <row r="342" spans="1:16" s="3" customFormat="1" x14ac:dyDescent="0.25">
      <c r="A342" s="11"/>
      <c r="B342" s="2"/>
      <c r="C342" s="2"/>
      <c r="E342" s="12"/>
      <c r="H342" s="63"/>
      <c r="N342" s="15"/>
      <c r="O342" s="15"/>
      <c r="P342" s="15"/>
    </row>
    <row r="343" spans="1:16" s="3" customFormat="1" x14ac:dyDescent="0.25">
      <c r="A343" s="11"/>
      <c r="B343" s="2"/>
      <c r="C343" s="2"/>
      <c r="E343" s="12"/>
      <c r="H343" s="63"/>
      <c r="N343" s="15"/>
      <c r="O343" s="15"/>
      <c r="P343" s="15"/>
    </row>
    <row r="344" spans="1:16" s="3" customFormat="1" x14ac:dyDescent="0.25">
      <c r="A344" s="11"/>
      <c r="B344" s="2"/>
      <c r="C344" s="2"/>
      <c r="E344" s="12"/>
      <c r="H344" s="63"/>
      <c r="N344" s="15"/>
      <c r="O344" s="15"/>
      <c r="P344" s="15"/>
    </row>
    <row r="345" spans="1:16" s="3" customFormat="1" x14ac:dyDescent="0.25">
      <c r="A345" s="11"/>
      <c r="B345" s="2"/>
      <c r="C345" s="2"/>
      <c r="E345" s="12"/>
      <c r="H345" s="63"/>
      <c r="N345" s="15"/>
      <c r="O345" s="15"/>
      <c r="P345" s="15"/>
    </row>
    <row r="346" spans="1:16" s="3" customFormat="1" x14ac:dyDescent="0.25">
      <c r="A346" s="11"/>
      <c r="B346" s="2"/>
      <c r="C346" s="2"/>
      <c r="E346" s="12"/>
      <c r="H346" s="63"/>
      <c r="N346" s="15"/>
      <c r="O346" s="15"/>
      <c r="P346" s="15"/>
    </row>
    <row r="347" spans="1:16" s="3" customFormat="1" x14ac:dyDescent="0.25">
      <c r="A347" s="11"/>
      <c r="B347" s="2"/>
      <c r="C347" s="2"/>
      <c r="E347" s="12"/>
      <c r="H347" s="63"/>
      <c r="N347" s="15"/>
      <c r="O347" s="15"/>
      <c r="P347" s="15"/>
    </row>
    <row r="348" spans="1:16" s="3" customFormat="1" x14ac:dyDescent="0.25">
      <c r="A348" s="11"/>
      <c r="B348" s="2"/>
      <c r="C348" s="2"/>
      <c r="E348" s="12"/>
      <c r="H348" s="63"/>
      <c r="N348" s="15"/>
      <c r="O348" s="15"/>
      <c r="P348" s="15"/>
    </row>
  </sheetData>
  <mergeCells count="2">
    <mergeCell ref="A328:L328"/>
    <mergeCell ref="O328:P328"/>
  </mergeCells>
  <conditionalFormatting sqref="B3:B327">
    <cfRule type="duplicateValues" dxfId="144" priority="5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56" sqref="O5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403863</v>
      </c>
      <c r="B3" s="74" t="s">
        <v>3127</v>
      </c>
      <c r="C3" s="9" t="s">
        <v>3128</v>
      </c>
      <c r="D3" s="76" t="s">
        <v>86</v>
      </c>
      <c r="E3" s="13">
        <v>44512</v>
      </c>
      <c r="F3" s="76" t="s">
        <v>87</v>
      </c>
      <c r="G3" s="13">
        <v>44513</v>
      </c>
      <c r="H3" s="10" t="s">
        <v>3184</v>
      </c>
      <c r="I3" s="1">
        <v>88</v>
      </c>
      <c r="J3" s="1">
        <v>53</v>
      </c>
      <c r="K3" s="1">
        <v>25</v>
      </c>
      <c r="L3" s="1">
        <v>11</v>
      </c>
      <c r="M3" s="80">
        <v>29.15</v>
      </c>
      <c r="N3" s="95">
        <v>29.15</v>
      </c>
      <c r="O3" s="64">
        <v>2530</v>
      </c>
      <c r="P3" s="65">
        <f>Table224578910112345678910111213141516171819202122232425262728[[#This Row],[PEMBULATAN]]*O3</f>
        <v>73749.5</v>
      </c>
    </row>
    <row r="4" spans="1:16" ht="26.25" customHeight="1" x14ac:dyDescent="0.2">
      <c r="A4" s="14"/>
      <c r="B4" s="75"/>
      <c r="C4" s="98" t="s">
        <v>3129</v>
      </c>
      <c r="D4" s="99" t="s">
        <v>86</v>
      </c>
      <c r="E4" s="100">
        <v>44512</v>
      </c>
      <c r="F4" s="101" t="s">
        <v>87</v>
      </c>
      <c r="G4" s="100">
        <v>44513</v>
      </c>
      <c r="H4" s="102" t="s">
        <v>3184</v>
      </c>
      <c r="I4" s="103">
        <v>50</v>
      </c>
      <c r="J4" s="103">
        <v>50</v>
      </c>
      <c r="K4" s="103">
        <v>16</v>
      </c>
      <c r="L4" s="103">
        <v>12</v>
      </c>
      <c r="M4" s="104">
        <v>10</v>
      </c>
      <c r="N4" s="106">
        <v>12</v>
      </c>
      <c r="O4" s="64">
        <v>2530</v>
      </c>
      <c r="P4" s="65">
        <f>Table224578910112345678910111213141516171819202122232425262728[[#This Row],[PEMBULATAN]]*O4</f>
        <v>30360</v>
      </c>
    </row>
    <row r="5" spans="1:16" ht="26.25" customHeight="1" x14ac:dyDescent="0.2">
      <c r="A5" s="14"/>
      <c r="B5" s="75"/>
      <c r="C5" s="98" t="s">
        <v>3130</v>
      </c>
      <c r="D5" s="99" t="s">
        <v>86</v>
      </c>
      <c r="E5" s="100">
        <v>44512</v>
      </c>
      <c r="F5" s="101" t="s">
        <v>87</v>
      </c>
      <c r="G5" s="100">
        <v>44513</v>
      </c>
      <c r="H5" s="102" t="s">
        <v>3184</v>
      </c>
      <c r="I5" s="103">
        <v>90</v>
      </c>
      <c r="J5" s="103">
        <v>60</v>
      </c>
      <c r="K5" s="103">
        <v>32</v>
      </c>
      <c r="L5" s="103">
        <v>11</v>
      </c>
      <c r="M5" s="104">
        <v>43.2</v>
      </c>
      <c r="N5" s="106">
        <v>43.2</v>
      </c>
      <c r="O5" s="64">
        <v>2530</v>
      </c>
      <c r="P5" s="65">
        <f>Table224578910112345678910111213141516171819202122232425262728[[#This Row],[PEMBULATAN]]*O5</f>
        <v>109296</v>
      </c>
    </row>
    <row r="6" spans="1:16" ht="26.25" customHeight="1" x14ac:dyDescent="0.2">
      <c r="A6" s="14"/>
      <c r="B6" s="75"/>
      <c r="C6" s="98" t="s">
        <v>3131</v>
      </c>
      <c r="D6" s="99" t="s">
        <v>86</v>
      </c>
      <c r="E6" s="100">
        <v>44512</v>
      </c>
      <c r="F6" s="101" t="s">
        <v>87</v>
      </c>
      <c r="G6" s="100">
        <v>44513</v>
      </c>
      <c r="H6" s="102" t="s">
        <v>3184</v>
      </c>
      <c r="I6" s="103">
        <v>76</v>
      </c>
      <c r="J6" s="103">
        <v>46</v>
      </c>
      <c r="K6" s="103">
        <v>40</v>
      </c>
      <c r="L6" s="103">
        <v>13</v>
      </c>
      <c r="M6" s="104">
        <v>34.96</v>
      </c>
      <c r="N6" s="106">
        <v>34.96</v>
      </c>
      <c r="O6" s="64">
        <v>2530</v>
      </c>
      <c r="P6" s="65">
        <f>Table224578910112345678910111213141516171819202122232425262728[[#This Row],[PEMBULATAN]]*O6</f>
        <v>88448.8</v>
      </c>
    </row>
    <row r="7" spans="1:16" ht="26.25" customHeight="1" x14ac:dyDescent="0.2">
      <c r="A7" s="14"/>
      <c r="B7" s="75"/>
      <c r="C7" s="98" t="s">
        <v>3132</v>
      </c>
      <c r="D7" s="99" t="s">
        <v>86</v>
      </c>
      <c r="E7" s="100">
        <v>44512</v>
      </c>
      <c r="F7" s="101" t="s">
        <v>87</v>
      </c>
      <c r="G7" s="100">
        <v>44513</v>
      </c>
      <c r="H7" s="102" t="s">
        <v>3184</v>
      </c>
      <c r="I7" s="103">
        <v>60</v>
      </c>
      <c r="J7" s="103">
        <v>38</v>
      </c>
      <c r="K7" s="103">
        <v>20</v>
      </c>
      <c r="L7" s="103">
        <v>3</v>
      </c>
      <c r="M7" s="104">
        <v>11.4</v>
      </c>
      <c r="N7" s="106">
        <v>12</v>
      </c>
      <c r="O7" s="64">
        <v>2530</v>
      </c>
      <c r="P7" s="65">
        <f>Table224578910112345678910111213141516171819202122232425262728[[#This Row],[PEMBULATAN]]*O7</f>
        <v>30360</v>
      </c>
    </row>
    <row r="8" spans="1:16" ht="26.25" customHeight="1" x14ac:dyDescent="0.2">
      <c r="A8" s="14"/>
      <c r="B8" s="75"/>
      <c r="C8" s="98" t="s">
        <v>3133</v>
      </c>
      <c r="D8" s="99" t="s">
        <v>86</v>
      </c>
      <c r="E8" s="100">
        <v>44512</v>
      </c>
      <c r="F8" s="101" t="s">
        <v>87</v>
      </c>
      <c r="G8" s="100">
        <v>44513</v>
      </c>
      <c r="H8" s="102" t="s">
        <v>3184</v>
      </c>
      <c r="I8" s="103">
        <v>60</v>
      </c>
      <c r="J8" s="103">
        <v>50</v>
      </c>
      <c r="K8" s="103">
        <v>30</v>
      </c>
      <c r="L8" s="103">
        <v>2</v>
      </c>
      <c r="M8" s="104">
        <v>22.5</v>
      </c>
      <c r="N8" s="106">
        <v>22.5</v>
      </c>
      <c r="O8" s="64">
        <v>2530</v>
      </c>
      <c r="P8" s="65">
        <f>Table224578910112345678910111213141516171819202122232425262728[[#This Row],[PEMBULATAN]]*O8</f>
        <v>56925</v>
      </c>
    </row>
    <row r="9" spans="1:16" ht="26.25" customHeight="1" x14ac:dyDescent="0.2">
      <c r="A9" s="14"/>
      <c r="B9" s="75"/>
      <c r="C9" s="98" t="s">
        <v>3134</v>
      </c>
      <c r="D9" s="99" t="s">
        <v>86</v>
      </c>
      <c r="E9" s="100">
        <v>44512</v>
      </c>
      <c r="F9" s="101" t="s">
        <v>87</v>
      </c>
      <c r="G9" s="100">
        <v>44513</v>
      </c>
      <c r="H9" s="102" t="s">
        <v>3184</v>
      </c>
      <c r="I9" s="103">
        <v>66</v>
      </c>
      <c r="J9" s="103">
        <v>49</v>
      </c>
      <c r="K9" s="103">
        <v>10</v>
      </c>
      <c r="L9" s="103">
        <v>6</v>
      </c>
      <c r="M9" s="104">
        <v>8.0850000000000009</v>
      </c>
      <c r="N9" s="106">
        <v>8.0850000000000009</v>
      </c>
      <c r="O9" s="64">
        <v>2530</v>
      </c>
      <c r="P9" s="65">
        <f>Table224578910112345678910111213141516171819202122232425262728[[#This Row],[PEMBULATAN]]*O9</f>
        <v>20455.050000000003</v>
      </c>
    </row>
    <row r="10" spans="1:16" ht="26.25" customHeight="1" x14ac:dyDescent="0.2">
      <c r="A10" s="14"/>
      <c r="B10" s="75"/>
      <c r="C10" s="98" t="s">
        <v>3135</v>
      </c>
      <c r="D10" s="99" t="s">
        <v>86</v>
      </c>
      <c r="E10" s="100">
        <v>44512</v>
      </c>
      <c r="F10" s="101" t="s">
        <v>87</v>
      </c>
      <c r="G10" s="100">
        <v>44513</v>
      </c>
      <c r="H10" s="102" t="s">
        <v>3184</v>
      </c>
      <c r="I10" s="103">
        <v>96</v>
      </c>
      <c r="J10" s="103">
        <v>18</v>
      </c>
      <c r="K10" s="103">
        <v>18</v>
      </c>
      <c r="L10" s="103">
        <v>3</v>
      </c>
      <c r="M10" s="104">
        <v>7.7759999999999998</v>
      </c>
      <c r="N10" s="106">
        <v>7.7759999999999998</v>
      </c>
      <c r="O10" s="64">
        <v>2530</v>
      </c>
      <c r="P10" s="65">
        <f>Table224578910112345678910111213141516171819202122232425262728[[#This Row],[PEMBULATAN]]*O10</f>
        <v>19673.28</v>
      </c>
    </row>
    <row r="11" spans="1:16" ht="26.25" customHeight="1" x14ac:dyDescent="0.2">
      <c r="A11" s="14"/>
      <c r="B11" s="75"/>
      <c r="C11" s="98" t="s">
        <v>3136</v>
      </c>
      <c r="D11" s="99" t="s">
        <v>86</v>
      </c>
      <c r="E11" s="100">
        <v>44512</v>
      </c>
      <c r="F11" s="101" t="s">
        <v>87</v>
      </c>
      <c r="G11" s="100">
        <v>44513</v>
      </c>
      <c r="H11" s="102" t="s">
        <v>3184</v>
      </c>
      <c r="I11" s="103">
        <v>108</v>
      </c>
      <c r="J11" s="103">
        <v>30</v>
      </c>
      <c r="K11" s="103">
        <v>30</v>
      </c>
      <c r="L11" s="103">
        <v>13</v>
      </c>
      <c r="M11" s="104">
        <v>24.3</v>
      </c>
      <c r="N11" s="106">
        <v>25</v>
      </c>
      <c r="O11" s="64">
        <v>2530</v>
      </c>
      <c r="P11" s="65">
        <f>Table224578910112345678910111213141516171819202122232425262728[[#This Row],[PEMBULATAN]]*O11</f>
        <v>63250</v>
      </c>
    </row>
    <row r="12" spans="1:16" ht="26.25" customHeight="1" x14ac:dyDescent="0.2">
      <c r="A12" s="14"/>
      <c r="B12" s="75"/>
      <c r="C12" s="98" t="s">
        <v>3137</v>
      </c>
      <c r="D12" s="99" t="s">
        <v>86</v>
      </c>
      <c r="E12" s="100">
        <v>44512</v>
      </c>
      <c r="F12" s="101" t="s">
        <v>87</v>
      </c>
      <c r="G12" s="100">
        <v>44513</v>
      </c>
      <c r="H12" s="102" t="s">
        <v>3184</v>
      </c>
      <c r="I12" s="103">
        <v>47</v>
      </c>
      <c r="J12" s="103">
        <v>27</v>
      </c>
      <c r="K12" s="103">
        <v>27</v>
      </c>
      <c r="L12" s="103">
        <v>16</v>
      </c>
      <c r="M12" s="104">
        <v>8.5657499999999995</v>
      </c>
      <c r="N12" s="106">
        <v>16</v>
      </c>
      <c r="O12" s="64">
        <v>2530</v>
      </c>
      <c r="P12" s="65">
        <f>Table224578910112345678910111213141516171819202122232425262728[[#This Row],[PEMBULATAN]]*O12</f>
        <v>40480</v>
      </c>
    </row>
    <row r="13" spans="1:16" ht="26.25" customHeight="1" x14ac:dyDescent="0.2">
      <c r="A13" s="14"/>
      <c r="B13" s="124"/>
      <c r="C13" s="98" t="s">
        <v>3138</v>
      </c>
      <c r="D13" s="99" t="s">
        <v>86</v>
      </c>
      <c r="E13" s="100">
        <v>44512</v>
      </c>
      <c r="F13" s="101" t="s">
        <v>87</v>
      </c>
      <c r="G13" s="100">
        <v>44513</v>
      </c>
      <c r="H13" s="102" t="s">
        <v>3184</v>
      </c>
      <c r="I13" s="103">
        <v>53</v>
      </c>
      <c r="J13" s="103">
        <v>38</v>
      </c>
      <c r="K13" s="103">
        <v>35</v>
      </c>
      <c r="L13" s="103">
        <v>5</v>
      </c>
      <c r="M13" s="104">
        <v>17.622499999999999</v>
      </c>
      <c r="N13" s="106">
        <v>17.622499999999999</v>
      </c>
      <c r="O13" s="64">
        <v>2530</v>
      </c>
      <c r="P13" s="65">
        <f>Table224578910112345678910111213141516171819202122232425262728[[#This Row],[PEMBULATAN]]*O13</f>
        <v>44584.924999999996</v>
      </c>
    </row>
    <row r="14" spans="1:16" ht="26.25" customHeight="1" x14ac:dyDescent="0.2">
      <c r="A14" s="14"/>
      <c r="B14" s="75" t="s">
        <v>3139</v>
      </c>
      <c r="C14" s="98" t="s">
        <v>3140</v>
      </c>
      <c r="D14" s="99" t="s">
        <v>86</v>
      </c>
      <c r="E14" s="100">
        <v>44512</v>
      </c>
      <c r="F14" s="101" t="s">
        <v>87</v>
      </c>
      <c r="G14" s="100">
        <v>44513</v>
      </c>
      <c r="H14" s="102" t="s">
        <v>3184</v>
      </c>
      <c r="I14" s="103">
        <v>60</v>
      </c>
      <c r="J14" s="103">
        <v>58</v>
      </c>
      <c r="K14" s="103">
        <v>22</v>
      </c>
      <c r="L14" s="103">
        <v>12</v>
      </c>
      <c r="M14" s="104">
        <v>19.14</v>
      </c>
      <c r="N14" s="106">
        <v>19.14</v>
      </c>
      <c r="O14" s="64">
        <v>2530</v>
      </c>
      <c r="P14" s="65">
        <f>Table224578910112345678910111213141516171819202122232425262728[[#This Row],[PEMBULATAN]]*O14</f>
        <v>48424.200000000004</v>
      </c>
    </row>
    <row r="15" spans="1:16" ht="26.25" customHeight="1" x14ac:dyDescent="0.2">
      <c r="A15" s="14"/>
      <c r="B15" s="75"/>
      <c r="C15" s="98" t="s">
        <v>3141</v>
      </c>
      <c r="D15" s="99" t="s">
        <v>86</v>
      </c>
      <c r="E15" s="100">
        <v>44512</v>
      </c>
      <c r="F15" s="101" t="s">
        <v>87</v>
      </c>
      <c r="G15" s="100">
        <v>44513</v>
      </c>
      <c r="H15" s="102" t="s">
        <v>3184</v>
      </c>
      <c r="I15" s="103">
        <v>80</v>
      </c>
      <c r="J15" s="103">
        <v>52</v>
      </c>
      <c r="K15" s="103">
        <v>19</v>
      </c>
      <c r="L15" s="103">
        <v>5</v>
      </c>
      <c r="M15" s="104">
        <v>19.760000000000002</v>
      </c>
      <c r="N15" s="106">
        <v>19.760000000000002</v>
      </c>
      <c r="O15" s="64">
        <v>2530</v>
      </c>
      <c r="P15" s="65">
        <f>Table224578910112345678910111213141516171819202122232425262728[[#This Row],[PEMBULATAN]]*O15</f>
        <v>49992.800000000003</v>
      </c>
    </row>
    <row r="16" spans="1:16" ht="26.25" customHeight="1" x14ac:dyDescent="0.2">
      <c r="A16" s="14"/>
      <c r="B16" s="75"/>
      <c r="C16" s="98" t="s">
        <v>3142</v>
      </c>
      <c r="D16" s="99" t="s">
        <v>86</v>
      </c>
      <c r="E16" s="100">
        <v>44512</v>
      </c>
      <c r="F16" s="101" t="s">
        <v>87</v>
      </c>
      <c r="G16" s="100">
        <v>44513</v>
      </c>
      <c r="H16" s="102" t="s">
        <v>3184</v>
      </c>
      <c r="I16" s="103">
        <v>91</v>
      </c>
      <c r="J16" s="103">
        <v>51</v>
      </c>
      <c r="K16" s="103">
        <v>42</v>
      </c>
      <c r="L16" s="103">
        <v>28</v>
      </c>
      <c r="M16" s="104">
        <v>48.730499999999999</v>
      </c>
      <c r="N16" s="106">
        <v>48.730499999999999</v>
      </c>
      <c r="O16" s="64">
        <v>2530</v>
      </c>
      <c r="P16" s="65">
        <f>Table224578910112345678910111213141516171819202122232425262728[[#This Row],[PEMBULATAN]]*O16</f>
        <v>123288.16499999999</v>
      </c>
    </row>
    <row r="17" spans="1:16" ht="26.25" customHeight="1" x14ac:dyDescent="0.2">
      <c r="A17" s="14"/>
      <c r="B17" s="75"/>
      <c r="C17" s="98" t="s">
        <v>3143</v>
      </c>
      <c r="D17" s="99" t="s">
        <v>86</v>
      </c>
      <c r="E17" s="100">
        <v>44512</v>
      </c>
      <c r="F17" s="101" t="s">
        <v>87</v>
      </c>
      <c r="G17" s="100">
        <v>44513</v>
      </c>
      <c r="H17" s="102" t="s">
        <v>3184</v>
      </c>
      <c r="I17" s="103">
        <v>33</v>
      </c>
      <c r="J17" s="103">
        <v>33</v>
      </c>
      <c r="K17" s="103">
        <v>25</v>
      </c>
      <c r="L17" s="103">
        <v>5</v>
      </c>
      <c r="M17" s="104">
        <v>6.8062500000000004</v>
      </c>
      <c r="N17" s="106">
        <v>6.8062500000000004</v>
      </c>
      <c r="O17" s="64">
        <v>2530</v>
      </c>
      <c r="P17" s="65">
        <f>Table224578910112345678910111213141516171819202122232425262728[[#This Row],[PEMBULATAN]]*O17</f>
        <v>17219.8125</v>
      </c>
    </row>
    <row r="18" spans="1:16" ht="26.25" customHeight="1" x14ac:dyDescent="0.2">
      <c r="A18" s="14"/>
      <c r="B18" s="75"/>
      <c r="C18" s="98" t="s">
        <v>3144</v>
      </c>
      <c r="D18" s="99" t="s">
        <v>86</v>
      </c>
      <c r="E18" s="100">
        <v>44512</v>
      </c>
      <c r="F18" s="101" t="s">
        <v>87</v>
      </c>
      <c r="G18" s="100">
        <v>44513</v>
      </c>
      <c r="H18" s="102" t="s">
        <v>3184</v>
      </c>
      <c r="I18" s="103">
        <v>47</v>
      </c>
      <c r="J18" s="103">
        <v>30</v>
      </c>
      <c r="K18" s="103">
        <v>32</v>
      </c>
      <c r="L18" s="103">
        <v>8</v>
      </c>
      <c r="M18" s="104">
        <v>11.28</v>
      </c>
      <c r="N18" s="106">
        <v>11.28</v>
      </c>
      <c r="O18" s="64">
        <v>2530</v>
      </c>
      <c r="P18" s="65">
        <f>Table224578910112345678910111213141516171819202122232425262728[[#This Row],[PEMBULATAN]]*O18</f>
        <v>28538.399999999998</v>
      </c>
    </row>
    <row r="19" spans="1:16" ht="26.25" customHeight="1" x14ac:dyDescent="0.2">
      <c r="A19" s="14"/>
      <c r="B19" s="75"/>
      <c r="C19" s="98" t="s">
        <v>3145</v>
      </c>
      <c r="D19" s="99" t="s">
        <v>86</v>
      </c>
      <c r="E19" s="100">
        <v>44512</v>
      </c>
      <c r="F19" s="101" t="s">
        <v>87</v>
      </c>
      <c r="G19" s="100">
        <v>44513</v>
      </c>
      <c r="H19" s="102" t="s">
        <v>3184</v>
      </c>
      <c r="I19" s="103">
        <v>100</v>
      </c>
      <c r="J19" s="103">
        <v>60</v>
      </c>
      <c r="K19" s="103">
        <v>35</v>
      </c>
      <c r="L19" s="103">
        <v>23</v>
      </c>
      <c r="M19" s="104">
        <v>52.5</v>
      </c>
      <c r="N19" s="106">
        <v>52.5</v>
      </c>
      <c r="O19" s="64">
        <v>2530</v>
      </c>
      <c r="P19" s="65">
        <f>Table224578910112345678910111213141516171819202122232425262728[[#This Row],[PEMBULATAN]]*O19</f>
        <v>132825</v>
      </c>
    </row>
    <row r="20" spans="1:16" ht="26.25" customHeight="1" x14ac:dyDescent="0.2">
      <c r="A20" s="14"/>
      <c r="B20" s="75"/>
      <c r="C20" s="98" t="s">
        <v>3146</v>
      </c>
      <c r="D20" s="99" t="s">
        <v>86</v>
      </c>
      <c r="E20" s="100">
        <v>44512</v>
      </c>
      <c r="F20" s="101" t="s">
        <v>87</v>
      </c>
      <c r="G20" s="100">
        <v>44513</v>
      </c>
      <c r="H20" s="102" t="s">
        <v>3184</v>
      </c>
      <c r="I20" s="103">
        <v>73</v>
      </c>
      <c r="J20" s="103">
        <v>27</v>
      </c>
      <c r="K20" s="103">
        <v>12</v>
      </c>
      <c r="L20" s="103">
        <v>3</v>
      </c>
      <c r="M20" s="104">
        <v>5.9130000000000003</v>
      </c>
      <c r="N20" s="106">
        <v>5.9130000000000003</v>
      </c>
      <c r="O20" s="64">
        <v>2530</v>
      </c>
      <c r="P20" s="65">
        <f>Table224578910112345678910111213141516171819202122232425262728[[#This Row],[PEMBULATAN]]*O20</f>
        <v>14959.890000000001</v>
      </c>
    </row>
    <row r="21" spans="1:16" ht="26.25" customHeight="1" x14ac:dyDescent="0.2">
      <c r="A21" s="14"/>
      <c r="B21" s="75"/>
      <c r="C21" s="98" t="s">
        <v>3147</v>
      </c>
      <c r="D21" s="99" t="s">
        <v>86</v>
      </c>
      <c r="E21" s="100">
        <v>44512</v>
      </c>
      <c r="F21" s="101" t="s">
        <v>87</v>
      </c>
      <c r="G21" s="100">
        <v>44513</v>
      </c>
      <c r="H21" s="102" t="s">
        <v>3184</v>
      </c>
      <c r="I21" s="103">
        <v>85</v>
      </c>
      <c r="J21" s="103">
        <v>56</v>
      </c>
      <c r="K21" s="103">
        <v>26</v>
      </c>
      <c r="L21" s="103">
        <v>19</v>
      </c>
      <c r="M21" s="104">
        <v>30.94</v>
      </c>
      <c r="N21" s="106">
        <v>30.94</v>
      </c>
      <c r="O21" s="64">
        <v>2530</v>
      </c>
      <c r="P21" s="65">
        <f>Table224578910112345678910111213141516171819202122232425262728[[#This Row],[PEMBULATAN]]*O21</f>
        <v>78278.2</v>
      </c>
    </row>
    <row r="22" spans="1:16" ht="26.25" customHeight="1" x14ac:dyDescent="0.2">
      <c r="A22" s="14"/>
      <c r="B22" s="75"/>
      <c r="C22" s="98" t="s">
        <v>3148</v>
      </c>
      <c r="D22" s="99" t="s">
        <v>86</v>
      </c>
      <c r="E22" s="100">
        <v>44512</v>
      </c>
      <c r="F22" s="101" t="s">
        <v>87</v>
      </c>
      <c r="G22" s="100">
        <v>44513</v>
      </c>
      <c r="H22" s="102" t="s">
        <v>3184</v>
      </c>
      <c r="I22" s="103">
        <v>43</v>
      </c>
      <c r="J22" s="103">
        <v>32</v>
      </c>
      <c r="K22" s="103">
        <v>31</v>
      </c>
      <c r="L22" s="103">
        <v>8</v>
      </c>
      <c r="M22" s="104">
        <v>10.664</v>
      </c>
      <c r="N22" s="106">
        <v>10.664</v>
      </c>
      <c r="O22" s="64">
        <v>2530</v>
      </c>
      <c r="P22" s="65">
        <f>Table224578910112345678910111213141516171819202122232425262728[[#This Row],[PEMBULATAN]]*O22</f>
        <v>26979.919999999998</v>
      </c>
    </row>
    <row r="23" spans="1:16" ht="26.25" customHeight="1" x14ac:dyDescent="0.2">
      <c r="A23" s="14"/>
      <c r="B23" s="75"/>
      <c r="C23" s="98" t="s">
        <v>3149</v>
      </c>
      <c r="D23" s="99" t="s">
        <v>86</v>
      </c>
      <c r="E23" s="100">
        <v>44512</v>
      </c>
      <c r="F23" s="101" t="s">
        <v>87</v>
      </c>
      <c r="G23" s="100">
        <v>44513</v>
      </c>
      <c r="H23" s="102" t="s">
        <v>3184</v>
      </c>
      <c r="I23" s="103">
        <v>95</v>
      </c>
      <c r="J23" s="103">
        <v>66</v>
      </c>
      <c r="K23" s="103">
        <v>38</v>
      </c>
      <c r="L23" s="103">
        <v>18</v>
      </c>
      <c r="M23" s="104">
        <v>59.564999999999998</v>
      </c>
      <c r="N23" s="106">
        <v>59.564999999999998</v>
      </c>
      <c r="O23" s="64">
        <v>2530</v>
      </c>
      <c r="P23" s="65">
        <f>Table224578910112345678910111213141516171819202122232425262728[[#This Row],[PEMBULATAN]]*O23</f>
        <v>150699.44999999998</v>
      </c>
    </row>
    <row r="24" spans="1:16" ht="26.25" customHeight="1" x14ac:dyDescent="0.2">
      <c r="A24" s="14"/>
      <c r="B24" s="75"/>
      <c r="C24" s="98" t="s">
        <v>3150</v>
      </c>
      <c r="D24" s="99" t="s">
        <v>86</v>
      </c>
      <c r="E24" s="100">
        <v>44512</v>
      </c>
      <c r="F24" s="101" t="s">
        <v>87</v>
      </c>
      <c r="G24" s="100">
        <v>44513</v>
      </c>
      <c r="H24" s="102" t="s">
        <v>3184</v>
      </c>
      <c r="I24" s="103">
        <v>92</v>
      </c>
      <c r="J24" s="103">
        <v>57</v>
      </c>
      <c r="K24" s="103">
        <v>33</v>
      </c>
      <c r="L24" s="103">
        <v>18</v>
      </c>
      <c r="M24" s="104">
        <v>43.262999999999998</v>
      </c>
      <c r="N24" s="106">
        <v>43.262999999999998</v>
      </c>
      <c r="O24" s="64">
        <v>2530</v>
      </c>
      <c r="P24" s="65">
        <f>Table224578910112345678910111213141516171819202122232425262728[[#This Row],[PEMBULATAN]]*O24</f>
        <v>109455.39</v>
      </c>
    </row>
    <row r="25" spans="1:16" ht="26.25" customHeight="1" x14ac:dyDescent="0.2">
      <c r="A25" s="14"/>
      <c r="B25" s="75"/>
      <c r="C25" s="98" t="s">
        <v>3151</v>
      </c>
      <c r="D25" s="99" t="s">
        <v>86</v>
      </c>
      <c r="E25" s="100">
        <v>44512</v>
      </c>
      <c r="F25" s="101" t="s">
        <v>87</v>
      </c>
      <c r="G25" s="100">
        <v>44513</v>
      </c>
      <c r="H25" s="102" t="s">
        <v>3184</v>
      </c>
      <c r="I25" s="103">
        <v>97</v>
      </c>
      <c r="J25" s="103">
        <v>60</v>
      </c>
      <c r="K25" s="103">
        <v>35</v>
      </c>
      <c r="L25" s="103">
        <v>24</v>
      </c>
      <c r="M25" s="104">
        <v>50.924999999999997</v>
      </c>
      <c r="N25" s="106">
        <v>50.924999999999997</v>
      </c>
      <c r="O25" s="64">
        <v>2530</v>
      </c>
      <c r="P25" s="65">
        <f>Table224578910112345678910111213141516171819202122232425262728[[#This Row],[PEMBULATAN]]*O25</f>
        <v>128840.25</v>
      </c>
    </row>
    <row r="26" spans="1:16" ht="26.25" customHeight="1" x14ac:dyDescent="0.2">
      <c r="A26" s="14"/>
      <c r="B26" s="75"/>
      <c r="C26" s="98" t="s">
        <v>3152</v>
      </c>
      <c r="D26" s="99" t="s">
        <v>86</v>
      </c>
      <c r="E26" s="100">
        <v>44512</v>
      </c>
      <c r="F26" s="101" t="s">
        <v>87</v>
      </c>
      <c r="G26" s="100">
        <v>44513</v>
      </c>
      <c r="H26" s="102" t="s">
        <v>3184</v>
      </c>
      <c r="I26" s="103">
        <v>43</v>
      </c>
      <c r="J26" s="103">
        <v>33</v>
      </c>
      <c r="K26" s="103">
        <v>23</v>
      </c>
      <c r="L26" s="103">
        <v>11</v>
      </c>
      <c r="M26" s="104">
        <v>8.1592500000000001</v>
      </c>
      <c r="N26" s="106">
        <v>11</v>
      </c>
      <c r="O26" s="64">
        <v>2530</v>
      </c>
      <c r="P26" s="65">
        <f>Table224578910112345678910111213141516171819202122232425262728[[#This Row],[PEMBULATAN]]*O26</f>
        <v>27830</v>
      </c>
    </row>
    <row r="27" spans="1:16" ht="26.25" customHeight="1" x14ac:dyDescent="0.2">
      <c r="A27" s="14"/>
      <c r="B27" s="75"/>
      <c r="C27" s="98" t="s">
        <v>3153</v>
      </c>
      <c r="D27" s="99" t="s">
        <v>86</v>
      </c>
      <c r="E27" s="100">
        <v>44512</v>
      </c>
      <c r="F27" s="101" t="s">
        <v>87</v>
      </c>
      <c r="G27" s="100">
        <v>44513</v>
      </c>
      <c r="H27" s="102" t="s">
        <v>3184</v>
      </c>
      <c r="I27" s="103">
        <v>106</v>
      </c>
      <c r="J27" s="103">
        <v>60</v>
      </c>
      <c r="K27" s="103">
        <v>30</v>
      </c>
      <c r="L27" s="103">
        <v>31</v>
      </c>
      <c r="M27" s="104">
        <v>47.7</v>
      </c>
      <c r="N27" s="106">
        <v>47.7</v>
      </c>
      <c r="O27" s="64">
        <v>2530</v>
      </c>
      <c r="P27" s="65">
        <f>Table224578910112345678910111213141516171819202122232425262728[[#This Row],[PEMBULATAN]]*O27</f>
        <v>120681</v>
      </c>
    </row>
    <row r="28" spans="1:16" ht="26.25" customHeight="1" x14ac:dyDescent="0.2">
      <c r="A28" s="14"/>
      <c r="B28" s="75"/>
      <c r="C28" s="98" t="s">
        <v>3154</v>
      </c>
      <c r="D28" s="99" t="s">
        <v>86</v>
      </c>
      <c r="E28" s="100">
        <v>44512</v>
      </c>
      <c r="F28" s="101" t="s">
        <v>87</v>
      </c>
      <c r="G28" s="100">
        <v>44513</v>
      </c>
      <c r="H28" s="102" t="s">
        <v>3184</v>
      </c>
      <c r="I28" s="103">
        <v>54</v>
      </c>
      <c r="J28" s="103">
        <v>50</v>
      </c>
      <c r="K28" s="103">
        <v>28</v>
      </c>
      <c r="L28" s="103">
        <v>4</v>
      </c>
      <c r="M28" s="104">
        <v>18.899999999999999</v>
      </c>
      <c r="N28" s="106">
        <v>18.899999999999999</v>
      </c>
      <c r="O28" s="64">
        <v>2530</v>
      </c>
      <c r="P28" s="65">
        <f>Table224578910112345678910111213141516171819202122232425262728[[#This Row],[PEMBULATAN]]*O28</f>
        <v>47817</v>
      </c>
    </row>
    <row r="29" spans="1:16" ht="26.25" customHeight="1" x14ac:dyDescent="0.2">
      <c r="A29" s="14"/>
      <c r="B29" s="75"/>
      <c r="C29" s="98" t="s">
        <v>3155</v>
      </c>
      <c r="D29" s="99" t="s">
        <v>86</v>
      </c>
      <c r="E29" s="100">
        <v>44512</v>
      </c>
      <c r="F29" s="101" t="s">
        <v>87</v>
      </c>
      <c r="G29" s="100">
        <v>44513</v>
      </c>
      <c r="H29" s="102" t="s">
        <v>3184</v>
      </c>
      <c r="I29" s="103">
        <v>60</v>
      </c>
      <c r="J29" s="103">
        <v>53</v>
      </c>
      <c r="K29" s="103">
        <v>21</v>
      </c>
      <c r="L29" s="103">
        <v>15</v>
      </c>
      <c r="M29" s="104">
        <v>16.695</v>
      </c>
      <c r="N29" s="106">
        <v>16.695</v>
      </c>
      <c r="O29" s="64">
        <v>2530</v>
      </c>
      <c r="P29" s="65">
        <f>Table224578910112345678910111213141516171819202122232425262728[[#This Row],[PEMBULATAN]]*O29</f>
        <v>42238.35</v>
      </c>
    </row>
    <row r="30" spans="1:16" ht="26.25" customHeight="1" x14ac:dyDescent="0.2">
      <c r="A30" s="14"/>
      <c r="B30" s="124"/>
      <c r="C30" s="98" t="s">
        <v>3156</v>
      </c>
      <c r="D30" s="99" t="s">
        <v>86</v>
      </c>
      <c r="E30" s="100">
        <v>44512</v>
      </c>
      <c r="F30" s="101" t="s">
        <v>87</v>
      </c>
      <c r="G30" s="100">
        <v>44513</v>
      </c>
      <c r="H30" s="102" t="s">
        <v>3184</v>
      </c>
      <c r="I30" s="103">
        <v>56</v>
      </c>
      <c r="J30" s="103">
        <v>32</v>
      </c>
      <c r="K30" s="103">
        <v>32</v>
      </c>
      <c r="L30" s="103">
        <v>7</v>
      </c>
      <c r="M30" s="104">
        <v>14.336</v>
      </c>
      <c r="N30" s="106">
        <v>15</v>
      </c>
      <c r="O30" s="64">
        <v>2530</v>
      </c>
      <c r="P30" s="65">
        <f>Table224578910112345678910111213141516171819202122232425262728[[#This Row],[PEMBULATAN]]*O30</f>
        <v>37950</v>
      </c>
    </row>
    <row r="31" spans="1:16" ht="26.25" customHeight="1" x14ac:dyDescent="0.2">
      <c r="A31" s="14"/>
      <c r="B31" s="75" t="s">
        <v>3157</v>
      </c>
      <c r="C31" s="98" t="s">
        <v>3158</v>
      </c>
      <c r="D31" s="99" t="s">
        <v>86</v>
      </c>
      <c r="E31" s="100">
        <v>44512</v>
      </c>
      <c r="F31" s="101" t="s">
        <v>87</v>
      </c>
      <c r="G31" s="100">
        <v>44513</v>
      </c>
      <c r="H31" s="102" t="s">
        <v>3184</v>
      </c>
      <c r="I31" s="103">
        <v>51</v>
      </c>
      <c r="J31" s="103">
        <v>45</v>
      </c>
      <c r="K31" s="103">
        <v>21</v>
      </c>
      <c r="L31" s="103">
        <v>4</v>
      </c>
      <c r="M31" s="104">
        <v>12.04875</v>
      </c>
      <c r="N31" s="106">
        <v>12.04875</v>
      </c>
      <c r="O31" s="64">
        <v>2530</v>
      </c>
      <c r="P31" s="65">
        <f>Table224578910112345678910111213141516171819202122232425262728[[#This Row],[PEMBULATAN]]*O31</f>
        <v>30483.337500000001</v>
      </c>
    </row>
    <row r="32" spans="1:16" ht="26.25" customHeight="1" x14ac:dyDescent="0.2">
      <c r="A32" s="14"/>
      <c r="B32" s="75"/>
      <c r="C32" s="98" t="s">
        <v>3159</v>
      </c>
      <c r="D32" s="99" t="s">
        <v>86</v>
      </c>
      <c r="E32" s="100">
        <v>44512</v>
      </c>
      <c r="F32" s="101" t="s">
        <v>87</v>
      </c>
      <c r="G32" s="100">
        <v>44513</v>
      </c>
      <c r="H32" s="102" t="s">
        <v>3184</v>
      </c>
      <c r="I32" s="103">
        <v>40</v>
      </c>
      <c r="J32" s="103">
        <v>36</v>
      </c>
      <c r="K32" s="103">
        <v>25</v>
      </c>
      <c r="L32" s="103">
        <v>3</v>
      </c>
      <c r="M32" s="104">
        <v>9</v>
      </c>
      <c r="N32" s="106">
        <v>9</v>
      </c>
      <c r="O32" s="64">
        <v>2530</v>
      </c>
      <c r="P32" s="65">
        <f>Table224578910112345678910111213141516171819202122232425262728[[#This Row],[PEMBULATAN]]*O32</f>
        <v>22770</v>
      </c>
    </row>
    <row r="33" spans="1:16" ht="26.25" customHeight="1" x14ac:dyDescent="0.2">
      <c r="A33" s="14"/>
      <c r="B33" s="75"/>
      <c r="C33" s="98" t="s">
        <v>3160</v>
      </c>
      <c r="D33" s="99" t="s">
        <v>86</v>
      </c>
      <c r="E33" s="100">
        <v>44512</v>
      </c>
      <c r="F33" s="101" t="s">
        <v>87</v>
      </c>
      <c r="G33" s="100">
        <v>44513</v>
      </c>
      <c r="H33" s="102" t="s">
        <v>3184</v>
      </c>
      <c r="I33" s="103">
        <v>40</v>
      </c>
      <c r="J33" s="103">
        <v>25</v>
      </c>
      <c r="K33" s="103">
        <v>30</v>
      </c>
      <c r="L33" s="103">
        <v>6</v>
      </c>
      <c r="M33" s="104">
        <v>7.5</v>
      </c>
      <c r="N33" s="106">
        <v>7.5</v>
      </c>
      <c r="O33" s="64">
        <v>2530</v>
      </c>
      <c r="P33" s="65">
        <f>Table224578910112345678910111213141516171819202122232425262728[[#This Row],[PEMBULATAN]]*O33</f>
        <v>18975</v>
      </c>
    </row>
    <row r="34" spans="1:16" ht="26.25" customHeight="1" x14ac:dyDescent="0.2">
      <c r="A34" s="14"/>
      <c r="B34" s="75"/>
      <c r="C34" s="98" t="s">
        <v>3161</v>
      </c>
      <c r="D34" s="99" t="s">
        <v>86</v>
      </c>
      <c r="E34" s="100">
        <v>44512</v>
      </c>
      <c r="F34" s="101" t="s">
        <v>87</v>
      </c>
      <c r="G34" s="100">
        <v>44513</v>
      </c>
      <c r="H34" s="102" t="s">
        <v>3184</v>
      </c>
      <c r="I34" s="103">
        <v>26</v>
      </c>
      <c r="J34" s="103">
        <v>15</v>
      </c>
      <c r="K34" s="103">
        <v>8</v>
      </c>
      <c r="L34" s="103">
        <v>2</v>
      </c>
      <c r="M34" s="104">
        <v>0.78</v>
      </c>
      <c r="N34" s="106">
        <v>2</v>
      </c>
      <c r="O34" s="64">
        <v>2530</v>
      </c>
      <c r="P34" s="65">
        <f>Table224578910112345678910111213141516171819202122232425262728[[#This Row],[PEMBULATAN]]*O34</f>
        <v>5060</v>
      </c>
    </row>
    <row r="35" spans="1:16" ht="26.25" customHeight="1" x14ac:dyDescent="0.2">
      <c r="A35" s="14"/>
      <c r="B35" s="124"/>
      <c r="C35" s="98" t="s">
        <v>3162</v>
      </c>
      <c r="D35" s="99" t="s">
        <v>86</v>
      </c>
      <c r="E35" s="100">
        <v>44512</v>
      </c>
      <c r="F35" s="101" t="s">
        <v>87</v>
      </c>
      <c r="G35" s="100">
        <v>44513</v>
      </c>
      <c r="H35" s="102" t="s">
        <v>3184</v>
      </c>
      <c r="I35" s="103">
        <v>80</v>
      </c>
      <c r="J35" s="103">
        <v>50</v>
      </c>
      <c r="K35" s="103">
        <v>54</v>
      </c>
      <c r="L35" s="103">
        <v>20</v>
      </c>
      <c r="M35" s="104">
        <v>54</v>
      </c>
      <c r="N35" s="106">
        <v>54</v>
      </c>
      <c r="O35" s="64">
        <v>2530</v>
      </c>
      <c r="P35" s="65">
        <f>Table224578910112345678910111213141516171819202122232425262728[[#This Row],[PEMBULATAN]]*O35</f>
        <v>136620</v>
      </c>
    </row>
    <row r="36" spans="1:16" ht="26.25" customHeight="1" x14ac:dyDescent="0.2">
      <c r="A36" s="14"/>
      <c r="B36" s="75" t="s">
        <v>3163</v>
      </c>
      <c r="C36" s="98" t="s">
        <v>3164</v>
      </c>
      <c r="D36" s="99" t="s">
        <v>86</v>
      </c>
      <c r="E36" s="100">
        <v>44512</v>
      </c>
      <c r="F36" s="101" t="s">
        <v>87</v>
      </c>
      <c r="G36" s="100">
        <v>44513</v>
      </c>
      <c r="H36" s="102" t="s">
        <v>3184</v>
      </c>
      <c r="I36" s="103">
        <v>43</v>
      </c>
      <c r="J36" s="103">
        <v>34</v>
      </c>
      <c r="K36" s="103">
        <v>28</v>
      </c>
      <c r="L36" s="103">
        <v>10</v>
      </c>
      <c r="M36" s="104">
        <v>10.234</v>
      </c>
      <c r="N36" s="106">
        <v>10.234</v>
      </c>
      <c r="O36" s="64">
        <v>2530</v>
      </c>
      <c r="P36" s="65">
        <f>Table224578910112345678910111213141516171819202122232425262728[[#This Row],[PEMBULATAN]]*O36</f>
        <v>25892.02</v>
      </c>
    </row>
    <row r="37" spans="1:16" ht="26.25" customHeight="1" x14ac:dyDescent="0.2">
      <c r="A37" s="14"/>
      <c r="B37" s="75"/>
      <c r="C37" s="98" t="s">
        <v>3165</v>
      </c>
      <c r="D37" s="99" t="s">
        <v>86</v>
      </c>
      <c r="E37" s="100">
        <v>44512</v>
      </c>
      <c r="F37" s="101" t="s">
        <v>87</v>
      </c>
      <c r="G37" s="100">
        <v>44513</v>
      </c>
      <c r="H37" s="102" t="s">
        <v>3184</v>
      </c>
      <c r="I37" s="103">
        <v>42</v>
      </c>
      <c r="J37" s="103">
        <v>35</v>
      </c>
      <c r="K37" s="103">
        <v>30</v>
      </c>
      <c r="L37" s="103">
        <v>9</v>
      </c>
      <c r="M37" s="104">
        <v>11.025</v>
      </c>
      <c r="N37" s="106">
        <v>11.025</v>
      </c>
      <c r="O37" s="64">
        <v>2530</v>
      </c>
      <c r="P37" s="65">
        <f>Table224578910112345678910111213141516171819202122232425262728[[#This Row],[PEMBULATAN]]*O37</f>
        <v>27893.25</v>
      </c>
    </row>
    <row r="38" spans="1:16" ht="26.25" customHeight="1" x14ac:dyDescent="0.2">
      <c r="A38" s="14"/>
      <c r="B38" s="75"/>
      <c r="C38" s="98" t="s">
        <v>3166</v>
      </c>
      <c r="D38" s="99" t="s">
        <v>86</v>
      </c>
      <c r="E38" s="100">
        <v>44512</v>
      </c>
      <c r="F38" s="101" t="s">
        <v>87</v>
      </c>
      <c r="G38" s="100">
        <v>44513</v>
      </c>
      <c r="H38" s="102" t="s">
        <v>3184</v>
      </c>
      <c r="I38" s="103">
        <v>42</v>
      </c>
      <c r="J38" s="103">
        <v>35</v>
      </c>
      <c r="K38" s="103">
        <v>30</v>
      </c>
      <c r="L38" s="103">
        <v>9</v>
      </c>
      <c r="M38" s="104">
        <v>11.025</v>
      </c>
      <c r="N38" s="106">
        <v>11.025</v>
      </c>
      <c r="O38" s="64">
        <v>2530</v>
      </c>
      <c r="P38" s="65">
        <f>Table224578910112345678910111213141516171819202122232425262728[[#This Row],[PEMBULATAN]]*O38</f>
        <v>27893.25</v>
      </c>
    </row>
    <row r="39" spans="1:16" ht="26.25" customHeight="1" x14ac:dyDescent="0.2">
      <c r="A39" s="14"/>
      <c r="B39" s="75"/>
      <c r="C39" s="98" t="s">
        <v>3167</v>
      </c>
      <c r="D39" s="99" t="s">
        <v>86</v>
      </c>
      <c r="E39" s="100">
        <v>44512</v>
      </c>
      <c r="F39" s="101" t="s">
        <v>87</v>
      </c>
      <c r="G39" s="100">
        <v>44513</v>
      </c>
      <c r="H39" s="102" t="s">
        <v>3184</v>
      </c>
      <c r="I39" s="103">
        <v>40</v>
      </c>
      <c r="J39" s="103">
        <v>30</v>
      </c>
      <c r="K39" s="103">
        <v>15</v>
      </c>
      <c r="L39" s="103">
        <v>10</v>
      </c>
      <c r="M39" s="104">
        <v>4.5</v>
      </c>
      <c r="N39" s="106">
        <v>10</v>
      </c>
      <c r="O39" s="64">
        <v>2530</v>
      </c>
      <c r="P39" s="65">
        <f>Table224578910112345678910111213141516171819202122232425262728[[#This Row],[PEMBULATAN]]*O39</f>
        <v>25300</v>
      </c>
    </row>
    <row r="40" spans="1:16" ht="26.25" customHeight="1" x14ac:dyDescent="0.2">
      <c r="A40" s="14"/>
      <c r="B40" s="75"/>
      <c r="C40" s="98" t="s">
        <v>3168</v>
      </c>
      <c r="D40" s="99" t="s">
        <v>86</v>
      </c>
      <c r="E40" s="100">
        <v>44512</v>
      </c>
      <c r="F40" s="101" t="s">
        <v>87</v>
      </c>
      <c r="G40" s="100">
        <v>44513</v>
      </c>
      <c r="H40" s="102" t="s">
        <v>3184</v>
      </c>
      <c r="I40" s="103">
        <v>40</v>
      </c>
      <c r="J40" s="103">
        <v>25</v>
      </c>
      <c r="K40" s="103">
        <v>15</v>
      </c>
      <c r="L40" s="103">
        <v>5</v>
      </c>
      <c r="M40" s="104">
        <v>3.75</v>
      </c>
      <c r="N40" s="106">
        <v>5</v>
      </c>
      <c r="O40" s="64">
        <v>2530</v>
      </c>
      <c r="P40" s="65">
        <f>Table224578910112345678910111213141516171819202122232425262728[[#This Row],[PEMBULATAN]]*O40</f>
        <v>12650</v>
      </c>
    </row>
    <row r="41" spans="1:16" ht="26.25" customHeight="1" x14ac:dyDescent="0.2">
      <c r="A41" s="14"/>
      <c r="B41" s="75"/>
      <c r="C41" s="98" t="s">
        <v>3169</v>
      </c>
      <c r="D41" s="99" t="s">
        <v>86</v>
      </c>
      <c r="E41" s="100">
        <v>44512</v>
      </c>
      <c r="F41" s="101" t="s">
        <v>87</v>
      </c>
      <c r="G41" s="100">
        <v>44513</v>
      </c>
      <c r="H41" s="102" t="s">
        <v>3184</v>
      </c>
      <c r="I41" s="103">
        <v>32</v>
      </c>
      <c r="J41" s="103">
        <v>25</v>
      </c>
      <c r="K41" s="103">
        <v>18</v>
      </c>
      <c r="L41" s="103">
        <v>8</v>
      </c>
      <c r="M41" s="104">
        <v>3.6</v>
      </c>
      <c r="N41" s="106">
        <v>8</v>
      </c>
      <c r="O41" s="64">
        <v>2530</v>
      </c>
      <c r="P41" s="65">
        <f>Table224578910112345678910111213141516171819202122232425262728[[#This Row],[PEMBULATAN]]*O41</f>
        <v>20240</v>
      </c>
    </row>
    <row r="42" spans="1:16" ht="26.25" customHeight="1" x14ac:dyDescent="0.2">
      <c r="A42" s="14"/>
      <c r="B42" s="75"/>
      <c r="C42" s="98" t="s">
        <v>3170</v>
      </c>
      <c r="D42" s="99" t="s">
        <v>86</v>
      </c>
      <c r="E42" s="100">
        <v>44512</v>
      </c>
      <c r="F42" s="101" t="s">
        <v>87</v>
      </c>
      <c r="G42" s="100">
        <v>44513</v>
      </c>
      <c r="H42" s="102" t="s">
        <v>3184</v>
      </c>
      <c r="I42" s="103">
        <v>32</v>
      </c>
      <c r="J42" s="103">
        <v>25</v>
      </c>
      <c r="K42" s="103">
        <v>18</v>
      </c>
      <c r="L42" s="103">
        <v>8</v>
      </c>
      <c r="M42" s="104">
        <v>3.6</v>
      </c>
      <c r="N42" s="106">
        <v>8</v>
      </c>
      <c r="O42" s="64">
        <v>2530</v>
      </c>
      <c r="P42" s="65">
        <f>Table224578910112345678910111213141516171819202122232425262728[[#This Row],[PEMBULATAN]]*O42</f>
        <v>20240</v>
      </c>
    </row>
    <row r="43" spans="1:16" ht="26.25" customHeight="1" x14ac:dyDescent="0.2">
      <c r="A43" s="14"/>
      <c r="B43" s="75"/>
      <c r="C43" s="98" t="s">
        <v>3171</v>
      </c>
      <c r="D43" s="99" t="s">
        <v>86</v>
      </c>
      <c r="E43" s="100">
        <v>44512</v>
      </c>
      <c r="F43" s="101" t="s">
        <v>87</v>
      </c>
      <c r="G43" s="100">
        <v>44513</v>
      </c>
      <c r="H43" s="102" t="s">
        <v>3184</v>
      </c>
      <c r="I43" s="103">
        <v>42</v>
      </c>
      <c r="J43" s="103">
        <v>35</v>
      </c>
      <c r="K43" s="103">
        <v>30</v>
      </c>
      <c r="L43" s="103">
        <v>9</v>
      </c>
      <c r="M43" s="104">
        <v>11.025</v>
      </c>
      <c r="N43" s="106">
        <v>11.025</v>
      </c>
      <c r="O43" s="64">
        <v>2530</v>
      </c>
      <c r="P43" s="65">
        <f>Table224578910112345678910111213141516171819202122232425262728[[#This Row],[PEMBULATAN]]*O43</f>
        <v>27893.25</v>
      </c>
    </row>
    <row r="44" spans="1:16" ht="26.25" customHeight="1" x14ac:dyDescent="0.2">
      <c r="A44" s="14"/>
      <c r="B44" s="124"/>
      <c r="C44" s="98" t="s">
        <v>3172</v>
      </c>
      <c r="D44" s="99" t="s">
        <v>86</v>
      </c>
      <c r="E44" s="100">
        <v>44512</v>
      </c>
      <c r="F44" s="101" t="s">
        <v>87</v>
      </c>
      <c r="G44" s="100">
        <v>44513</v>
      </c>
      <c r="H44" s="102" t="s">
        <v>3184</v>
      </c>
      <c r="I44" s="103">
        <v>42</v>
      </c>
      <c r="J44" s="103">
        <v>35</v>
      </c>
      <c r="K44" s="103">
        <v>30</v>
      </c>
      <c r="L44" s="103">
        <v>9</v>
      </c>
      <c r="M44" s="104">
        <v>11.025</v>
      </c>
      <c r="N44" s="106">
        <v>11.025</v>
      </c>
      <c r="O44" s="64">
        <v>2530</v>
      </c>
      <c r="P44" s="65">
        <f>Table224578910112345678910111213141516171819202122232425262728[[#This Row],[PEMBULATAN]]*O44</f>
        <v>27893.25</v>
      </c>
    </row>
    <row r="45" spans="1:16" ht="26.25" customHeight="1" x14ac:dyDescent="0.2">
      <c r="A45" s="14"/>
      <c r="B45" s="75" t="s">
        <v>3173</v>
      </c>
      <c r="C45" s="98" t="s">
        <v>3174</v>
      </c>
      <c r="D45" s="99" t="s">
        <v>86</v>
      </c>
      <c r="E45" s="100">
        <v>44512</v>
      </c>
      <c r="F45" s="101" t="s">
        <v>87</v>
      </c>
      <c r="G45" s="100">
        <v>44513</v>
      </c>
      <c r="H45" s="102" t="s">
        <v>3184</v>
      </c>
      <c r="I45" s="103">
        <v>65</v>
      </c>
      <c r="J45" s="103">
        <v>37</v>
      </c>
      <c r="K45" s="103">
        <v>11</v>
      </c>
      <c r="L45" s="103">
        <v>11</v>
      </c>
      <c r="M45" s="104">
        <v>6.6137499999999996</v>
      </c>
      <c r="N45" s="106">
        <v>11</v>
      </c>
      <c r="O45" s="64">
        <v>2530</v>
      </c>
      <c r="P45" s="65">
        <f>Table224578910112345678910111213141516171819202122232425262728[[#This Row],[PEMBULATAN]]*O45</f>
        <v>27830</v>
      </c>
    </row>
    <row r="46" spans="1:16" ht="26.25" customHeight="1" x14ac:dyDescent="0.2">
      <c r="A46" s="14"/>
      <c r="B46" s="75"/>
      <c r="C46" s="98" t="s">
        <v>3175</v>
      </c>
      <c r="D46" s="99" t="s">
        <v>86</v>
      </c>
      <c r="E46" s="100">
        <v>44512</v>
      </c>
      <c r="F46" s="101" t="s">
        <v>87</v>
      </c>
      <c r="G46" s="100">
        <v>44513</v>
      </c>
      <c r="H46" s="102" t="s">
        <v>3184</v>
      </c>
      <c r="I46" s="103">
        <v>68</v>
      </c>
      <c r="J46" s="103">
        <v>45</v>
      </c>
      <c r="K46" s="103">
        <v>22</v>
      </c>
      <c r="L46" s="103">
        <v>10</v>
      </c>
      <c r="M46" s="104">
        <v>16.829999999999998</v>
      </c>
      <c r="N46" s="106">
        <v>16.829999999999998</v>
      </c>
      <c r="O46" s="64">
        <v>2530</v>
      </c>
      <c r="P46" s="65">
        <f>Table224578910112345678910111213141516171819202122232425262728[[#This Row],[PEMBULATAN]]*O46</f>
        <v>42579.899999999994</v>
      </c>
    </row>
    <row r="47" spans="1:16" ht="26.25" customHeight="1" x14ac:dyDescent="0.2">
      <c r="A47" s="14"/>
      <c r="B47" s="75"/>
      <c r="C47" s="98" t="s">
        <v>3176</v>
      </c>
      <c r="D47" s="99" t="s">
        <v>86</v>
      </c>
      <c r="E47" s="100">
        <v>44512</v>
      </c>
      <c r="F47" s="101" t="s">
        <v>87</v>
      </c>
      <c r="G47" s="100">
        <v>44513</v>
      </c>
      <c r="H47" s="102" t="s">
        <v>3184</v>
      </c>
      <c r="I47" s="103">
        <v>37</v>
      </c>
      <c r="J47" s="103">
        <v>30</v>
      </c>
      <c r="K47" s="103">
        <v>20</v>
      </c>
      <c r="L47" s="103">
        <v>10</v>
      </c>
      <c r="M47" s="104">
        <v>5.55</v>
      </c>
      <c r="N47" s="106">
        <v>10</v>
      </c>
      <c r="O47" s="64">
        <v>2530</v>
      </c>
      <c r="P47" s="65">
        <f>Table224578910112345678910111213141516171819202122232425262728[[#This Row],[PEMBULATAN]]*O47</f>
        <v>25300</v>
      </c>
    </row>
    <row r="48" spans="1:16" ht="26.25" customHeight="1" x14ac:dyDescent="0.2">
      <c r="A48" s="14"/>
      <c r="B48" s="75"/>
      <c r="C48" s="98" t="s">
        <v>3177</v>
      </c>
      <c r="D48" s="99" t="s">
        <v>86</v>
      </c>
      <c r="E48" s="100">
        <v>44512</v>
      </c>
      <c r="F48" s="101" t="s">
        <v>87</v>
      </c>
      <c r="G48" s="100">
        <v>44513</v>
      </c>
      <c r="H48" s="102" t="s">
        <v>3184</v>
      </c>
      <c r="I48" s="103">
        <v>60</v>
      </c>
      <c r="J48" s="103">
        <v>37</v>
      </c>
      <c r="K48" s="103">
        <v>12</v>
      </c>
      <c r="L48" s="103">
        <v>11</v>
      </c>
      <c r="M48" s="104">
        <v>6.66</v>
      </c>
      <c r="N48" s="106">
        <v>11</v>
      </c>
      <c r="O48" s="64">
        <v>2530</v>
      </c>
      <c r="P48" s="65">
        <f>Table224578910112345678910111213141516171819202122232425262728[[#This Row],[PEMBULATAN]]*O48</f>
        <v>27830</v>
      </c>
    </row>
    <row r="49" spans="1:16" ht="26.25" customHeight="1" x14ac:dyDescent="0.2">
      <c r="A49" s="14"/>
      <c r="B49" s="75"/>
      <c r="C49" s="98" t="s">
        <v>3178</v>
      </c>
      <c r="D49" s="99" t="s">
        <v>86</v>
      </c>
      <c r="E49" s="100">
        <v>44512</v>
      </c>
      <c r="F49" s="101" t="s">
        <v>87</v>
      </c>
      <c r="G49" s="100">
        <v>44513</v>
      </c>
      <c r="H49" s="102" t="s">
        <v>3184</v>
      </c>
      <c r="I49" s="103">
        <v>46</v>
      </c>
      <c r="J49" s="103">
        <v>26</v>
      </c>
      <c r="K49" s="103">
        <v>21</v>
      </c>
      <c r="L49" s="103">
        <v>12</v>
      </c>
      <c r="M49" s="104">
        <v>6.2789999999999999</v>
      </c>
      <c r="N49" s="106">
        <v>12</v>
      </c>
      <c r="O49" s="64">
        <v>2530</v>
      </c>
      <c r="P49" s="65">
        <f>Table224578910112345678910111213141516171819202122232425262728[[#This Row],[PEMBULATAN]]*O49</f>
        <v>30360</v>
      </c>
    </row>
    <row r="50" spans="1:16" ht="26.25" customHeight="1" x14ac:dyDescent="0.2">
      <c r="A50" s="14"/>
      <c r="B50" s="75"/>
      <c r="C50" s="98" t="s">
        <v>3179</v>
      </c>
      <c r="D50" s="99" t="s">
        <v>86</v>
      </c>
      <c r="E50" s="100">
        <v>44512</v>
      </c>
      <c r="F50" s="101" t="s">
        <v>87</v>
      </c>
      <c r="G50" s="100">
        <v>44513</v>
      </c>
      <c r="H50" s="102" t="s">
        <v>3184</v>
      </c>
      <c r="I50" s="103">
        <v>42</v>
      </c>
      <c r="J50" s="103">
        <v>35</v>
      </c>
      <c r="K50" s="103">
        <v>30</v>
      </c>
      <c r="L50" s="103">
        <v>9</v>
      </c>
      <c r="M50" s="104">
        <v>11.025</v>
      </c>
      <c r="N50" s="106">
        <v>11.025</v>
      </c>
      <c r="O50" s="64">
        <v>2530</v>
      </c>
      <c r="P50" s="65">
        <f>Table224578910112345678910111213141516171819202122232425262728[[#This Row],[PEMBULATAN]]*O50</f>
        <v>27893.25</v>
      </c>
    </row>
    <row r="51" spans="1:16" ht="26.25" customHeight="1" x14ac:dyDescent="0.2">
      <c r="A51" s="14"/>
      <c r="B51" s="75"/>
      <c r="C51" s="98" t="s">
        <v>3180</v>
      </c>
      <c r="D51" s="99" t="s">
        <v>86</v>
      </c>
      <c r="E51" s="100">
        <v>44512</v>
      </c>
      <c r="F51" s="101" t="s">
        <v>87</v>
      </c>
      <c r="G51" s="100">
        <v>44513</v>
      </c>
      <c r="H51" s="102" t="s">
        <v>3184</v>
      </c>
      <c r="I51" s="103">
        <v>42</v>
      </c>
      <c r="J51" s="103">
        <v>35</v>
      </c>
      <c r="K51" s="103">
        <v>30</v>
      </c>
      <c r="L51" s="103">
        <v>9</v>
      </c>
      <c r="M51" s="104">
        <v>11.025</v>
      </c>
      <c r="N51" s="106">
        <v>11.025</v>
      </c>
      <c r="O51" s="64">
        <v>2530</v>
      </c>
      <c r="P51" s="65">
        <f>Table224578910112345678910111213141516171819202122232425262728[[#This Row],[PEMBULATAN]]*O51</f>
        <v>27893.25</v>
      </c>
    </row>
    <row r="52" spans="1:16" ht="26.25" customHeight="1" x14ac:dyDescent="0.2">
      <c r="A52" s="14"/>
      <c r="B52" s="75"/>
      <c r="C52" s="98" t="s">
        <v>3181</v>
      </c>
      <c r="D52" s="99" t="s">
        <v>86</v>
      </c>
      <c r="E52" s="100">
        <v>44512</v>
      </c>
      <c r="F52" s="101" t="s">
        <v>87</v>
      </c>
      <c r="G52" s="100">
        <v>44513</v>
      </c>
      <c r="H52" s="102" t="s">
        <v>3184</v>
      </c>
      <c r="I52" s="103">
        <v>42</v>
      </c>
      <c r="J52" s="103">
        <v>35</v>
      </c>
      <c r="K52" s="103">
        <v>30</v>
      </c>
      <c r="L52" s="103">
        <v>9</v>
      </c>
      <c r="M52" s="104">
        <v>11.025</v>
      </c>
      <c r="N52" s="106">
        <v>11.025</v>
      </c>
      <c r="O52" s="64">
        <v>2530</v>
      </c>
      <c r="P52" s="65">
        <f>Table224578910112345678910111213141516171819202122232425262728[[#This Row],[PEMBULATAN]]*O52</f>
        <v>27893.25</v>
      </c>
    </row>
    <row r="53" spans="1:16" ht="26.25" customHeight="1" x14ac:dyDescent="0.2">
      <c r="A53" s="14"/>
      <c r="B53" s="75"/>
      <c r="C53" s="98" t="s">
        <v>3182</v>
      </c>
      <c r="D53" s="99" t="s">
        <v>86</v>
      </c>
      <c r="E53" s="100">
        <v>44512</v>
      </c>
      <c r="F53" s="101" t="s">
        <v>87</v>
      </c>
      <c r="G53" s="100">
        <v>44513</v>
      </c>
      <c r="H53" s="102" t="s">
        <v>3184</v>
      </c>
      <c r="I53" s="103">
        <v>46</v>
      </c>
      <c r="J53" s="103">
        <v>36</v>
      </c>
      <c r="K53" s="103">
        <v>32</v>
      </c>
      <c r="L53" s="103">
        <v>12</v>
      </c>
      <c r="M53" s="104">
        <v>13.247999999999999</v>
      </c>
      <c r="N53" s="106">
        <v>13.247999999999999</v>
      </c>
      <c r="O53" s="64">
        <v>2530</v>
      </c>
      <c r="P53" s="65">
        <f>Table224578910112345678910111213141516171819202122232425262728[[#This Row],[PEMBULATAN]]*O53</f>
        <v>33517.439999999995</v>
      </c>
    </row>
    <row r="54" spans="1:16" ht="26.25" customHeight="1" x14ac:dyDescent="0.2">
      <c r="A54" s="14"/>
      <c r="B54" s="75"/>
      <c r="C54" s="98" t="s">
        <v>3183</v>
      </c>
      <c r="D54" s="99" t="s">
        <v>86</v>
      </c>
      <c r="E54" s="100">
        <v>44512</v>
      </c>
      <c r="F54" s="101" t="s">
        <v>87</v>
      </c>
      <c r="G54" s="100">
        <v>44513</v>
      </c>
      <c r="H54" s="102" t="s">
        <v>3184</v>
      </c>
      <c r="I54" s="103">
        <v>32</v>
      </c>
      <c r="J54" s="103">
        <v>25</v>
      </c>
      <c r="K54" s="103">
        <v>18</v>
      </c>
      <c r="L54" s="103">
        <v>8</v>
      </c>
      <c r="M54" s="104">
        <v>3.6</v>
      </c>
      <c r="N54" s="105">
        <v>8</v>
      </c>
      <c r="O54" s="64">
        <v>2530</v>
      </c>
      <c r="P54" s="65">
        <f>Table224578910112345678910111213141516171819202122232425262728[[#This Row],[PEMBULATAN]]*O54</f>
        <v>20240</v>
      </c>
    </row>
    <row r="55" spans="1:16" ht="22.5" customHeight="1" x14ac:dyDescent="0.2">
      <c r="A55" s="143" t="s">
        <v>30</v>
      </c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5"/>
      <c r="M55" s="79">
        <f>SUBTOTAL(109,Table224578910112345678910111213141516171819202122232425262728[KG VOLUME])</f>
        <v>927.80475000000001</v>
      </c>
      <c r="N55" s="68">
        <f>SUM(N3:N54)</f>
        <v>982.11099999999999</v>
      </c>
      <c r="O55" s="146">
        <f>SUM(P3:P54)</f>
        <v>2484740.83</v>
      </c>
      <c r="P55" s="147"/>
    </row>
    <row r="56" spans="1:16" ht="18" customHeight="1" x14ac:dyDescent="0.2">
      <c r="A56" s="85"/>
      <c r="B56" s="56" t="s">
        <v>42</v>
      </c>
      <c r="C56" s="55"/>
      <c r="D56" s="57" t="s">
        <v>43</v>
      </c>
      <c r="E56" s="85"/>
      <c r="F56" s="85"/>
      <c r="G56" s="85"/>
      <c r="H56" s="85"/>
      <c r="I56" s="85"/>
      <c r="J56" s="85"/>
      <c r="K56" s="85"/>
      <c r="L56" s="85"/>
      <c r="M56" s="86"/>
      <c r="N56" s="87" t="s">
        <v>51</v>
      </c>
      <c r="O56" s="88"/>
      <c r="P56" s="88">
        <f>O55*10%</f>
        <v>248474.08300000001</v>
      </c>
    </row>
    <row r="57" spans="1:16" ht="18" customHeight="1" thickBot="1" x14ac:dyDescent="0.25">
      <c r="A57" s="85"/>
      <c r="B57" s="56"/>
      <c r="C57" s="55"/>
      <c r="D57" s="57"/>
      <c r="E57" s="85"/>
      <c r="F57" s="85"/>
      <c r="G57" s="85"/>
      <c r="H57" s="85"/>
      <c r="I57" s="85"/>
      <c r="J57" s="85"/>
      <c r="K57" s="85"/>
      <c r="L57" s="85"/>
      <c r="M57" s="86"/>
      <c r="N57" s="89" t="s">
        <v>52</v>
      </c>
      <c r="O57" s="90"/>
      <c r="P57" s="90">
        <f>O55-P56</f>
        <v>2236266.747</v>
      </c>
    </row>
    <row r="58" spans="1:16" ht="18" customHeight="1" x14ac:dyDescent="0.2">
      <c r="A58" s="11"/>
      <c r="H58" s="63"/>
      <c r="N58" s="62" t="s">
        <v>31</v>
      </c>
      <c r="P58" s="69">
        <f>P57*1%</f>
        <v>22362.66747</v>
      </c>
    </row>
    <row r="59" spans="1:16" ht="18" customHeight="1" thickBot="1" x14ac:dyDescent="0.25">
      <c r="A59" s="11"/>
      <c r="H59" s="63"/>
      <c r="N59" s="62" t="s">
        <v>53</v>
      </c>
      <c r="P59" s="71">
        <f>P57*2%</f>
        <v>44725.334940000001</v>
      </c>
    </row>
    <row r="60" spans="1:16" ht="18" customHeight="1" x14ac:dyDescent="0.2">
      <c r="A60" s="11"/>
      <c r="H60" s="63"/>
      <c r="N60" s="66" t="s">
        <v>32</v>
      </c>
      <c r="O60" s="67"/>
      <c r="P60" s="70">
        <f>P57+P58-P59</f>
        <v>2213904.0795300002</v>
      </c>
    </row>
    <row r="62" spans="1:16" x14ac:dyDescent="0.2">
      <c r="A62" s="11"/>
      <c r="H62" s="63"/>
      <c r="P62" s="71"/>
    </row>
    <row r="63" spans="1:16" x14ac:dyDescent="0.2">
      <c r="A63" s="11"/>
      <c r="H63" s="63"/>
      <c r="O63" s="58"/>
      <c r="P63" s="71"/>
    </row>
    <row r="64" spans="1:16" s="3" customFormat="1" x14ac:dyDescent="0.25">
      <c r="A64" s="11"/>
      <c r="B64" s="2"/>
      <c r="C64" s="2"/>
      <c r="E64" s="12"/>
      <c r="H64" s="63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3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3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3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3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3"/>
      <c r="N69" s="15"/>
      <c r="O69" s="15"/>
      <c r="P69" s="15"/>
    </row>
    <row r="70" spans="1:16" s="3" customFormat="1" x14ac:dyDescent="0.25">
      <c r="A70" s="11"/>
      <c r="B70" s="2"/>
      <c r="C70" s="2"/>
      <c r="E70" s="12"/>
      <c r="H70" s="63"/>
      <c r="N70" s="15"/>
      <c r="O70" s="15"/>
      <c r="P70" s="15"/>
    </row>
    <row r="71" spans="1:16" s="3" customFormat="1" x14ac:dyDescent="0.25">
      <c r="A71" s="11"/>
      <c r="B71" s="2"/>
      <c r="C71" s="2"/>
      <c r="E71" s="12"/>
      <c r="H71" s="63"/>
      <c r="N71" s="15"/>
      <c r="O71" s="15"/>
      <c r="P71" s="15"/>
    </row>
    <row r="72" spans="1:16" s="3" customFormat="1" x14ac:dyDescent="0.25">
      <c r="A72" s="11"/>
      <c r="B72" s="2"/>
      <c r="C72" s="2"/>
      <c r="E72" s="12"/>
      <c r="H72" s="63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63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63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3"/>
      <c r="N75" s="15"/>
      <c r="O75" s="15"/>
      <c r="P75" s="15"/>
    </row>
  </sheetData>
  <mergeCells count="2">
    <mergeCell ref="A55:L55"/>
    <mergeCell ref="O55:P55"/>
  </mergeCells>
  <conditionalFormatting sqref="B3:B54">
    <cfRule type="duplicateValues" dxfId="128" priority="5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02"/>
  <sheetViews>
    <sheetView zoomScale="110" zoomScaleNormal="110" workbookViewId="0">
      <pane xSplit="3" ySplit="2" topLeftCell="D181" activePane="bottomRight" state="frozen"/>
      <selection pane="topRight" activeCell="B1" sqref="B1"/>
      <selection pane="bottomLeft" activeCell="A3" sqref="A3"/>
      <selection pane="bottomRight" activeCell="O183" sqref="O18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403943</v>
      </c>
      <c r="B3" s="74" t="s">
        <v>3185</v>
      </c>
      <c r="C3" s="9" t="s">
        <v>3186</v>
      </c>
      <c r="D3" s="76" t="s">
        <v>86</v>
      </c>
      <c r="E3" s="13">
        <v>44513</v>
      </c>
      <c r="F3" s="76" t="s">
        <v>554</v>
      </c>
      <c r="G3" s="13">
        <v>44515</v>
      </c>
      <c r="H3" s="10" t="s">
        <v>3366</v>
      </c>
      <c r="I3" s="1">
        <v>60</v>
      </c>
      <c r="J3" s="1">
        <v>58</v>
      </c>
      <c r="K3" s="1">
        <v>14</v>
      </c>
      <c r="L3" s="1">
        <v>11</v>
      </c>
      <c r="M3" s="80">
        <v>12.18</v>
      </c>
      <c r="N3" s="95">
        <v>12.18</v>
      </c>
      <c r="O3" s="64">
        <v>2530</v>
      </c>
      <c r="P3" s="65">
        <f>Table22457891011234567891011121314151617181920212223242526272829[[#This Row],[PEMBULATAN]]*O3</f>
        <v>30815.399999999998</v>
      </c>
    </row>
    <row r="4" spans="1:16" ht="26.25" customHeight="1" x14ac:dyDescent="0.2">
      <c r="A4" s="14"/>
      <c r="B4" s="75"/>
      <c r="C4" s="73" t="s">
        <v>3187</v>
      </c>
      <c r="D4" s="78" t="s">
        <v>86</v>
      </c>
      <c r="E4" s="13">
        <v>44513</v>
      </c>
      <c r="F4" s="76" t="s">
        <v>554</v>
      </c>
      <c r="G4" s="13">
        <v>44515</v>
      </c>
      <c r="H4" s="77" t="s">
        <v>3366</v>
      </c>
      <c r="I4" s="16">
        <v>68</v>
      </c>
      <c r="J4" s="16">
        <v>60</v>
      </c>
      <c r="K4" s="16">
        <v>15</v>
      </c>
      <c r="L4" s="16">
        <v>10</v>
      </c>
      <c r="M4" s="81">
        <v>15.3</v>
      </c>
      <c r="N4" s="95">
        <v>16</v>
      </c>
      <c r="O4" s="64">
        <v>2530</v>
      </c>
      <c r="P4" s="65">
        <f>Table22457891011234567891011121314151617181920212223242526272829[[#This Row],[PEMBULATAN]]*O4</f>
        <v>40480</v>
      </c>
    </row>
    <row r="5" spans="1:16" ht="26.25" customHeight="1" x14ac:dyDescent="0.2">
      <c r="A5" s="14"/>
      <c r="B5" s="75"/>
      <c r="C5" s="73" t="s">
        <v>3188</v>
      </c>
      <c r="D5" s="78" t="s">
        <v>86</v>
      </c>
      <c r="E5" s="13">
        <v>44513</v>
      </c>
      <c r="F5" s="76" t="s">
        <v>554</v>
      </c>
      <c r="G5" s="13">
        <v>44515</v>
      </c>
      <c r="H5" s="77" t="s">
        <v>3366</v>
      </c>
      <c r="I5" s="16">
        <v>60</v>
      </c>
      <c r="J5" s="16">
        <v>58</v>
      </c>
      <c r="K5" s="16">
        <v>15</v>
      </c>
      <c r="L5" s="16">
        <v>7</v>
      </c>
      <c r="M5" s="81">
        <v>13.05</v>
      </c>
      <c r="N5" s="95">
        <v>13.05</v>
      </c>
      <c r="O5" s="64">
        <v>2530</v>
      </c>
      <c r="P5" s="65">
        <f>Table22457891011234567891011121314151617181920212223242526272829[[#This Row],[PEMBULATAN]]*O5</f>
        <v>33016.5</v>
      </c>
    </row>
    <row r="6" spans="1:16" ht="26.25" customHeight="1" x14ac:dyDescent="0.2">
      <c r="A6" s="14"/>
      <c r="B6" s="75"/>
      <c r="C6" s="73" t="s">
        <v>3189</v>
      </c>
      <c r="D6" s="78" t="s">
        <v>86</v>
      </c>
      <c r="E6" s="13">
        <v>44513</v>
      </c>
      <c r="F6" s="76" t="s">
        <v>554</v>
      </c>
      <c r="G6" s="13">
        <v>44515</v>
      </c>
      <c r="H6" s="77" t="s">
        <v>3366</v>
      </c>
      <c r="I6" s="16">
        <v>80</v>
      </c>
      <c r="J6" s="16">
        <v>60</v>
      </c>
      <c r="K6" s="16">
        <v>20</v>
      </c>
      <c r="L6" s="16">
        <v>12</v>
      </c>
      <c r="M6" s="81">
        <v>24</v>
      </c>
      <c r="N6" s="95">
        <v>24</v>
      </c>
      <c r="O6" s="64">
        <v>2530</v>
      </c>
      <c r="P6" s="65">
        <f>Table22457891011234567891011121314151617181920212223242526272829[[#This Row],[PEMBULATAN]]*O6</f>
        <v>60720</v>
      </c>
    </row>
    <row r="7" spans="1:16" ht="26.25" customHeight="1" x14ac:dyDescent="0.2">
      <c r="A7" s="14"/>
      <c r="B7" s="75"/>
      <c r="C7" s="73" t="s">
        <v>3190</v>
      </c>
      <c r="D7" s="78" t="s">
        <v>86</v>
      </c>
      <c r="E7" s="13">
        <v>44513</v>
      </c>
      <c r="F7" s="76" t="s">
        <v>554</v>
      </c>
      <c r="G7" s="13">
        <v>44515</v>
      </c>
      <c r="H7" s="77" t="s">
        <v>3366</v>
      </c>
      <c r="I7" s="16">
        <v>67</v>
      </c>
      <c r="J7" s="16">
        <v>60</v>
      </c>
      <c r="K7" s="16">
        <v>13</v>
      </c>
      <c r="L7" s="16">
        <v>8</v>
      </c>
      <c r="M7" s="81">
        <v>13.065</v>
      </c>
      <c r="N7" s="95">
        <v>13.065</v>
      </c>
      <c r="O7" s="64">
        <v>2530</v>
      </c>
      <c r="P7" s="65">
        <f>Table22457891011234567891011121314151617181920212223242526272829[[#This Row],[PEMBULATAN]]*O7</f>
        <v>33054.449999999997</v>
      </c>
    </row>
    <row r="8" spans="1:16" ht="26.25" customHeight="1" x14ac:dyDescent="0.2">
      <c r="A8" s="14"/>
      <c r="B8" s="75"/>
      <c r="C8" s="73" t="s">
        <v>3191</v>
      </c>
      <c r="D8" s="78" t="s">
        <v>86</v>
      </c>
      <c r="E8" s="13">
        <v>44513</v>
      </c>
      <c r="F8" s="76" t="s">
        <v>554</v>
      </c>
      <c r="G8" s="13">
        <v>44515</v>
      </c>
      <c r="H8" s="77" t="s">
        <v>3366</v>
      </c>
      <c r="I8" s="16">
        <v>45</v>
      </c>
      <c r="J8" s="16">
        <v>36</v>
      </c>
      <c r="K8" s="16">
        <v>8</v>
      </c>
      <c r="L8" s="16">
        <v>2</v>
      </c>
      <c r="M8" s="81">
        <v>3.24</v>
      </c>
      <c r="N8" s="95">
        <v>3.24</v>
      </c>
      <c r="O8" s="64">
        <v>2530</v>
      </c>
      <c r="P8" s="65">
        <f>Table22457891011234567891011121314151617181920212223242526272829[[#This Row],[PEMBULATAN]]*O8</f>
        <v>8197.2000000000007</v>
      </c>
    </row>
    <row r="9" spans="1:16" ht="26.25" customHeight="1" x14ac:dyDescent="0.2">
      <c r="A9" s="14"/>
      <c r="B9" s="75"/>
      <c r="C9" s="73" t="s">
        <v>3192</v>
      </c>
      <c r="D9" s="78" t="s">
        <v>86</v>
      </c>
      <c r="E9" s="13">
        <v>44513</v>
      </c>
      <c r="F9" s="76" t="s">
        <v>554</v>
      </c>
      <c r="G9" s="13">
        <v>44515</v>
      </c>
      <c r="H9" s="77" t="s">
        <v>3366</v>
      </c>
      <c r="I9" s="16">
        <v>66</v>
      </c>
      <c r="J9" s="16">
        <v>47</v>
      </c>
      <c r="K9" s="16">
        <v>18</v>
      </c>
      <c r="L9" s="16">
        <v>8</v>
      </c>
      <c r="M9" s="81">
        <v>13.959</v>
      </c>
      <c r="N9" s="95">
        <v>13.959</v>
      </c>
      <c r="O9" s="64">
        <v>2530</v>
      </c>
      <c r="P9" s="65">
        <f>Table22457891011234567891011121314151617181920212223242526272829[[#This Row],[PEMBULATAN]]*O9</f>
        <v>35316.269999999997</v>
      </c>
    </row>
    <row r="10" spans="1:16" ht="26.25" customHeight="1" x14ac:dyDescent="0.2">
      <c r="A10" s="14"/>
      <c r="B10" s="75"/>
      <c r="C10" s="73" t="s">
        <v>3193</v>
      </c>
      <c r="D10" s="78" t="s">
        <v>86</v>
      </c>
      <c r="E10" s="13">
        <v>44513</v>
      </c>
      <c r="F10" s="76" t="s">
        <v>554</v>
      </c>
      <c r="G10" s="13">
        <v>44515</v>
      </c>
      <c r="H10" s="77" t="s">
        <v>3366</v>
      </c>
      <c r="I10" s="16">
        <v>68</v>
      </c>
      <c r="J10" s="16">
        <v>61</v>
      </c>
      <c r="K10" s="16">
        <v>18</v>
      </c>
      <c r="L10" s="16">
        <v>8</v>
      </c>
      <c r="M10" s="81">
        <v>18.666</v>
      </c>
      <c r="N10" s="95">
        <v>18.666</v>
      </c>
      <c r="O10" s="64">
        <v>2530</v>
      </c>
      <c r="P10" s="65">
        <f>Table22457891011234567891011121314151617181920212223242526272829[[#This Row],[PEMBULATAN]]*O10</f>
        <v>47224.98</v>
      </c>
    </row>
    <row r="11" spans="1:16" ht="26.25" customHeight="1" x14ac:dyDescent="0.2">
      <c r="A11" s="14"/>
      <c r="B11" s="75"/>
      <c r="C11" s="73" t="s">
        <v>3194</v>
      </c>
      <c r="D11" s="78" t="s">
        <v>86</v>
      </c>
      <c r="E11" s="13">
        <v>44513</v>
      </c>
      <c r="F11" s="76" t="s">
        <v>554</v>
      </c>
      <c r="G11" s="13">
        <v>44515</v>
      </c>
      <c r="H11" s="77" t="s">
        <v>3366</v>
      </c>
      <c r="I11" s="16">
        <v>76</v>
      </c>
      <c r="J11" s="16">
        <v>53</v>
      </c>
      <c r="K11" s="16">
        <v>15</v>
      </c>
      <c r="L11" s="16">
        <v>8</v>
      </c>
      <c r="M11" s="81">
        <v>15.105</v>
      </c>
      <c r="N11" s="95">
        <v>15.105</v>
      </c>
      <c r="O11" s="64">
        <v>2530</v>
      </c>
      <c r="P11" s="65">
        <f>Table22457891011234567891011121314151617181920212223242526272829[[#This Row],[PEMBULATAN]]*O11</f>
        <v>38215.65</v>
      </c>
    </row>
    <row r="12" spans="1:16" ht="26.25" customHeight="1" x14ac:dyDescent="0.2">
      <c r="A12" s="14"/>
      <c r="B12" s="75"/>
      <c r="C12" s="73" t="s">
        <v>3195</v>
      </c>
      <c r="D12" s="78" t="s">
        <v>86</v>
      </c>
      <c r="E12" s="13">
        <v>44513</v>
      </c>
      <c r="F12" s="76" t="s">
        <v>554</v>
      </c>
      <c r="G12" s="13">
        <v>44515</v>
      </c>
      <c r="H12" s="77" t="s">
        <v>3366</v>
      </c>
      <c r="I12" s="16">
        <v>60</v>
      </c>
      <c r="J12" s="16">
        <v>50</v>
      </c>
      <c r="K12" s="16">
        <v>13</v>
      </c>
      <c r="L12" s="16">
        <v>5</v>
      </c>
      <c r="M12" s="81">
        <v>9.75</v>
      </c>
      <c r="N12" s="95">
        <v>9.75</v>
      </c>
      <c r="O12" s="64">
        <v>2530</v>
      </c>
      <c r="P12" s="65">
        <f>Table22457891011234567891011121314151617181920212223242526272829[[#This Row],[PEMBULATAN]]*O12</f>
        <v>24667.5</v>
      </c>
    </row>
    <row r="13" spans="1:16" ht="26.25" customHeight="1" x14ac:dyDescent="0.2">
      <c r="A13" s="14"/>
      <c r="B13" s="75"/>
      <c r="C13" s="73" t="s">
        <v>3196</v>
      </c>
      <c r="D13" s="78" t="s">
        <v>86</v>
      </c>
      <c r="E13" s="13">
        <v>44513</v>
      </c>
      <c r="F13" s="76" t="s">
        <v>554</v>
      </c>
      <c r="G13" s="13">
        <v>44515</v>
      </c>
      <c r="H13" s="77" t="s">
        <v>3366</v>
      </c>
      <c r="I13" s="16">
        <v>86</v>
      </c>
      <c r="J13" s="16">
        <v>60</v>
      </c>
      <c r="K13" s="16">
        <v>20</v>
      </c>
      <c r="L13" s="16">
        <v>12</v>
      </c>
      <c r="M13" s="81">
        <v>25.8</v>
      </c>
      <c r="N13" s="95">
        <v>25.8</v>
      </c>
      <c r="O13" s="64">
        <v>2530</v>
      </c>
      <c r="P13" s="65">
        <f>Table22457891011234567891011121314151617181920212223242526272829[[#This Row],[PEMBULATAN]]*O13</f>
        <v>65274</v>
      </c>
    </row>
    <row r="14" spans="1:16" ht="26.25" customHeight="1" x14ac:dyDescent="0.2">
      <c r="A14" s="14"/>
      <c r="B14" s="75"/>
      <c r="C14" s="73" t="s">
        <v>3197</v>
      </c>
      <c r="D14" s="78" t="s">
        <v>86</v>
      </c>
      <c r="E14" s="13">
        <v>44513</v>
      </c>
      <c r="F14" s="76" t="s">
        <v>554</v>
      </c>
      <c r="G14" s="13">
        <v>44515</v>
      </c>
      <c r="H14" s="77" t="s">
        <v>3366</v>
      </c>
      <c r="I14" s="16">
        <v>60</v>
      </c>
      <c r="J14" s="16">
        <v>40</v>
      </c>
      <c r="K14" s="16">
        <v>17</v>
      </c>
      <c r="L14" s="16">
        <v>7</v>
      </c>
      <c r="M14" s="81">
        <v>10.199999999999999</v>
      </c>
      <c r="N14" s="95">
        <v>10.199999999999999</v>
      </c>
      <c r="O14" s="64">
        <v>2530</v>
      </c>
      <c r="P14" s="65">
        <f>Table22457891011234567891011121314151617181920212223242526272829[[#This Row],[PEMBULATAN]]*O14</f>
        <v>25806</v>
      </c>
    </row>
    <row r="15" spans="1:16" ht="26.25" customHeight="1" x14ac:dyDescent="0.2">
      <c r="A15" s="14"/>
      <c r="B15" s="75"/>
      <c r="C15" s="73" t="s">
        <v>3198</v>
      </c>
      <c r="D15" s="78" t="s">
        <v>86</v>
      </c>
      <c r="E15" s="13">
        <v>44513</v>
      </c>
      <c r="F15" s="76" t="s">
        <v>554</v>
      </c>
      <c r="G15" s="13">
        <v>44515</v>
      </c>
      <c r="H15" s="77" t="s">
        <v>3366</v>
      </c>
      <c r="I15" s="16">
        <v>81</v>
      </c>
      <c r="J15" s="16">
        <v>22</v>
      </c>
      <c r="K15" s="16">
        <v>4</v>
      </c>
      <c r="L15" s="16">
        <v>2</v>
      </c>
      <c r="M15" s="81">
        <v>1.782</v>
      </c>
      <c r="N15" s="95">
        <v>2</v>
      </c>
      <c r="O15" s="64">
        <v>2530</v>
      </c>
      <c r="P15" s="65">
        <f>Table22457891011234567891011121314151617181920212223242526272829[[#This Row],[PEMBULATAN]]*O15</f>
        <v>5060</v>
      </c>
    </row>
    <row r="16" spans="1:16" ht="26.25" customHeight="1" x14ac:dyDescent="0.2">
      <c r="A16" s="14"/>
      <c r="B16" s="75"/>
      <c r="C16" s="73" t="s">
        <v>3199</v>
      </c>
      <c r="D16" s="78" t="s">
        <v>86</v>
      </c>
      <c r="E16" s="13">
        <v>44513</v>
      </c>
      <c r="F16" s="76" t="s">
        <v>554</v>
      </c>
      <c r="G16" s="13">
        <v>44515</v>
      </c>
      <c r="H16" s="77" t="s">
        <v>3366</v>
      </c>
      <c r="I16" s="16">
        <v>83</v>
      </c>
      <c r="J16" s="16">
        <v>41</v>
      </c>
      <c r="K16" s="16">
        <v>3</v>
      </c>
      <c r="L16" s="16">
        <v>3</v>
      </c>
      <c r="M16" s="81">
        <v>2.5522499999999999</v>
      </c>
      <c r="N16" s="95">
        <v>3</v>
      </c>
      <c r="O16" s="64">
        <v>2530</v>
      </c>
      <c r="P16" s="65">
        <f>Table22457891011234567891011121314151617181920212223242526272829[[#This Row],[PEMBULATAN]]*O16</f>
        <v>7590</v>
      </c>
    </row>
    <row r="17" spans="1:16" ht="26.25" customHeight="1" x14ac:dyDescent="0.2">
      <c r="A17" s="14"/>
      <c r="B17" s="75"/>
      <c r="C17" s="73" t="s">
        <v>3200</v>
      </c>
      <c r="D17" s="78" t="s">
        <v>86</v>
      </c>
      <c r="E17" s="13">
        <v>44513</v>
      </c>
      <c r="F17" s="76" t="s">
        <v>554</v>
      </c>
      <c r="G17" s="13">
        <v>44515</v>
      </c>
      <c r="H17" s="77" t="s">
        <v>3366</v>
      </c>
      <c r="I17" s="16">
        <v>48</v>
      </c>
      <c r="J17" s="16">
        <v>48</v>
      </c>
      <c r="K17" s="16">
        <v>18</v>
      </c>
      <c r="L17" s="16">
        <v>8</v>
      </c>
      <c r="M17" s="81">
        <v>10.368</v>
      </c>
      <c r="N17" s="95">
        <v>11</v>
      </c>
      <c r="O17" s="64">
        <v>2530</v>
      </c>
      <c r="P17" s="65">
        <f>Table22457891011234567891011121314151617181920212223242526272829[[#This Row],[PEMBULATAN]]*O17</f>
        <v>27830</v>
      </c>
    </row>
    <row r="18" spans="1:16" ht="26.25" customHeight="1" x14ac:dyDescent="0.2">
      <c r="A18" s="14"/>
      <c r="B18" s="75"/>
      <c r="C18" s="73" t="s">
        <v>3201</v>
      </c>
      <c r="D18" s="78" t="s">
        <v>86</v>
      </c>
      <c r="E18" s="13">
        <v>44513</v>
      </c>
      <c r="F18" s="76" t="s">
        <v>554</v>
      </c>
      <c r="G18" s="13">
        <v>44515</v>
      </c>
      <c r="H18" s="77" t="s">
        <v>3366</v>
      </c>
      <c r="I18" s="16">
        <v>47</v>
      </c>
      <c r="J18" s="16">
        <v>35</v>
      </c>
      <c r="K18" s="16">
        <v>20</v>
      </c>
      <c r="L18" s="16">
        <v>6</v>
      </c>
      <c r="M18" s="81">
        <v>8.2249999999999996</v>
      </c>
      <c r="N18" s="95">
        <v>8.2249999999999996</v>
      </c>
      <c r="O18" s="64">
        <v>2530</v>
      </c>
      <c r="P18" s="65">
        <f>Table22457891011234567891011121314151617181920212223242526272829[[#This Row],[PEMBULATAN]]*O18</f>
        <v>20809.25</v>
      </c>
    </row>
    <row r="19" spans="1:16" ht="26.25" customHeight="1" x14ac:dyDescent="0.2">
      <c r="A19" s="14"/>
      <c r="B19" s="75"/>
      <c r="C19" s="73" t="s">
        <v>3202</v>
      </c>
      <c r="D19" s="78" t="s">
        <v>86</v>
      </c>
      <c r="E19" s="13">
        <v>44513</v>
      </c>
      <c r="F19" s="76" t="s">
        <v>554</v>
      </c>
      <c r="G19" s="13">
        <v>44515</v>
      </c>
      <c r="H19" s="77" t="s">
        <v>3366</v>
      </c>
      <c r="I19" s="16">
        <v>44</v>
      </c>
      <c r="J19" s="16">
        <v>34</v>
      </c>
      <c r="K19" s="16">
        <v>14</v>
      </c>
      <c r="L19" s="16">
        <v>9</v>
      </c>
      <c r="M19" s="81">
        <v>5.2359999999999998</v>
      </c>
      <c r="N19" s="95">
        <v>9</v>
      </c>
      <c r="O19" s="64">
        <v>2530</v>
      </c>
      <c r="P19" s="65">
        <f>Table22457891011234567891011121314151617181920212223242526272829[[#This Row],[PEMBULATAN]]*O19</f>
        <v>22770</v>
      </c>
    </row>
    <row r="20" spans="1:16" ht="26.25" customHeight="1" x14ac:dyDescent="0.2">
      <c r="A20" s="14"/>
      <c r="B20" s="75"/>
      <c r="C20" s="73" t="s">
        <v>3203</v>
      </c>
      <c r="D20" s="78" t="s">
        <v>86</v>
      </c>
      <c r="E20" s="13">
        <v>44513</v>
      </c>
      <c r="F20" s="76" t="s">
        <v>554</v>
      </c>
      <c r="G20" s="13">
        <v>44515</v>
      </c>
      <c r="H20" s="77" t="s">
        <v>3366</v>
      </c>
      <c r="I20" s="16">
        <v>75</v>
      </c>
      <c r="J20" s="16">
        <v>52</v>
      </c>
      <c r="K20" s="16">
        <v>20</v>
      </c>
      <c r="L20" s="16">
        <v>8</v>
      </c>
      <c r="M20" s="81">
        <v>19.5</v>
      </c>
      <c r="N20" s="95">
        <v>19.5</v>
      </c>
      <c r="O20" s="64">
        <v>2530</v>
      </c>
      <c r="P20" s="65">
        <f>Table22457891011234567891011121314151617181920212223242526272829[[#This Row],[PEMBULATAN]]*O20</f>
        <v>49335</v>
      </c>
    </row>
    <row r="21" spans="1:16" ht="26.25" customHeight="1" x14ac:dyDescent="0.2">
      <c r="A21" s="14"/>
      <c r="B21" s="75"/>
      <c r="C21" s="73" t="s">
        <v>3204</v>
      </c>
      <c r="D21" s="78" t="s">
        <v>86</v>
      </c>
      <c r="E21" s="13">
        <v>44513</v>
      </c>
      <c r="F21" s="76" t="s">
        <v>554</v>
      </c>
      <c r="G21" s="13">
        <v>44515</v>
      </c>
      <c r="H21" s="77" t="s">
        <v>3366</v>
      </c>
      <c r="I21" s="16">
        <v>67</v>
      </c>
      <c r="J21" s="16">
        <v>62</v>
      </c>
      <c r="K21" s="16">
        <v>20</v>
      </c>
      <c r="L21" s="16">
        <v>11</v>
      </c>
      <c r="M21" s="81">
        <v>20.77</v>
      </c>
      <c r="N21" s="95">
        <v>20.77</v>
      </c>
      <c r="O21" s="64">
        <v>2530</v>
      </c>
      <c r="P21" s="65">
        <f>Table22457891011234567891011121314151617181920212223242526272829[[#This Row],[PEMBULATAN]]*O21</f>
        <v>52548.1</v>
      </c>
    </row>
    <row r="22" spans="1:16" ht="26.25" customHeight="1" x14ac:dyDescent="0.2">
      <c r="A22" s="14"/>
      <c r="B22" s="75"/>
      <c r="C22" s="73" t="s">
        <v>3205</v>
      </c>
      <c r="D22" s="78" t="s">
        <v>86</v>
      </c>
      <c r="E22" s="13">
        <v>44513</v>
      </c>
      <c r="F22" s="76" t="s">
        <v>554</v>
      </c>
      <c r="G22" s="13">
        <v>44515</v>
      </c>
      <c r="H22" s="77" t="s">
        <v>3366</v>
      </c>
      <c r="I22" s="16">
        <v>93</v>
      </c>
      <c r="J22" s="16">
        <v>70</v>
      </c>
      <c r="K22" s="16">
        <v>25</v>
      </c>
      <c r="L22" s="16">
        <v>22</v>
      </c>
      <c r="M22" s="81">
        <v>40.6875</v>
      </c>
      <c r="N22" s="95">
        <v>40.6875</v>
      </c>
      <c r="O22" s="64">
        <v>2530</v>
      </c>
      <c r="P22" s="65">
        <f>Table22457891011234567891011121314151617181920212223242526272829[[#This Row],[PEMBULATAN]]*O22</f>
        <v>102939.375</v>
      </c>
    </row>
    <row r="23" spans="1:16" ht="26.25" customHeight="1" x14ac:dyDescent="0.2">
      <c r="A23" s="14"/>
      <c r="B23" s="75"/>
      <c r="C23" s="73" t="s">
        <v>3206</v>
      </c>
      <c r="D23" s="78" t="s">
        <v>86</v>
      </c>
      <c r="E23" s="13">
        <v>44513</v>
      </c>
      <c r="F23" s="76" t="s">
        <v>554</v>
      </c>
      <c r="G23" s="13">
        <v>44515</v>
      </c>
      <c r="H23" s="77" t="s">
        <v>3366</v>
      </c>
      <c r="I23" s="16">
        <v>94</v>
      </c>
      <c r="J23" s="16">
        <v>65</v>
      </c>
      <c r="K23" s="16">
        <v>22</v>
      </c>
      <c r="L23" s="16">
        <v>17</v>
      </c>
      <c r="M23" s="81">
        <v>33.604999999999997</v>
      </c>
      <c r="N23" s="95">
        <v>33.604999999999997</v>
      </c>
      <c r="O23" s="64">
        <v>2530</v>
      </c>
      <c r="P23" s="65">
        <f>Table22457891011234567891011121314151617181920212223242526272829[[#This Row],[PEMBULATAN]]*O23</f>
        <v>85020.65</v>
      </c>
    </row>
    <row r="24" spans="1:16" ht="26.25" customHeight="1" x14ac:dyDescent="0.2">
      <c r="A24" s="14"/>
      <c r="B24" s="75"/>
      <c r="C24" s="73" t="s">
        <v>3207</v>
      </c>
      <c r="D24" s="78" t="s">
        <v>86</v>
      </c>
      <c r="E24" s="13">
        <v>44513</v>
      </c>
      <c r="F24" s="76" t="s">
        <v>554</v>
      </c>
      <c r="G24" s="13">
        <v>44515</v>
      </c>
      <c r="H24" s="77" t="s">
        <v>3366</v>
      </c>
      <c r="I24" s="16">
        <v>105</v>
      </c>
      <c r="J24" s="16">
        <v>102</v>
      </c>
      <c r="K24" s="16">
        <v>42</v>
      </c>
      <c r="L24" s="16">
        <v>50</v>
      </c>
      <c r="M24" s="81">
        <v>112.455</v>
      </c>
      <c r="N24" s="95">
        <v>113</v>
      </c>
      <c r="O24" s="64">
        <v>2530</v>
      </c>
      <c r="P24" s="65">
        <f>Table22457891011234567891011121314151617181920212223242526272829[[#This Row],[PEMBULATAN]]*O24</f>
        <v>285890</v>
      </c>
    </row>
    <row r="25" spans="1:16" ht="26.25" customHeight="1" x14ac:dyDescent="0.2">
      <c r="A25" s="14"/>
      <c r="B25" s="75"/>
      <c r="C25" s="73" t="s">
        <v>3208</v>
      </c>
      <c r="D25" s="78" t="s">
        <v>86</v>
      </c>
      <c r="E25" s="13">
        <v>44513</v>
      </c>
      <c r="F25" s="76" t="s">
        <v>554</v>
      </c>
      <c r="G25" s="13">
        <v>44515</v>
      </c>
      <c r="H25" s="77" t="s">
        <v>3366</v>
      </c>
      <c r="I25" s="16">
        <v>75</v>
      </c>
      <c r="J25" s="16">
        <v>53</v>
      </c>
      <c r="K25" s="16">
        <v>22</v>
      </c>
      <c r="L25" s="16">
        <v>12</v>
      </c>
      <c r="M25" s="81">
        <v>21.862500000000001</v>
      </c>
      <c r="N25" s="95">
        <v>21.862500000000001</v>
      </c>
      <c r="O25" s="64">
        <v>2530</v>
      </c>
      <c r="P25" s="65">
        <f>Table22457891011234567891011121314151617181920212223242526272829[[#This Row],[PEMBULATAN]]*O25</f>
        <v>55312.125</v>
      </c>
    </row>
    <row r="26" spans="1:16" ht="26.25" customHeight="1" x14ac:dyDescent="0.2">
      <c r="A26" s="14"/>
      <c r="B26" s="75"/>
      <c r="C26" s="73" t="s">
        <v>3209</v>
      </c>
      <c r="D26" s="78" t="s">
        <v>86</v>
      </c>
      <c r="E26" s="13">
        <v>44513</v>
      </c>
      <c r="F26" s="76" t="s">
        <v>554</v>
      </c>
      <c r="G26" s="13">
        <v>44515</v>
      </c>
      <c r="H26" s="77" t="s">
        <v>3366</v>
      </c>
      <c r="I26" s="16">
        <v>79</v>
      </c>
      <c r="J26" s="16">
        <v>60</v>
      </c>
      <c r="K26" s="16">
        <v>20</v>
      </c>
      <c r="L26" s="16">
        <v>11</v>
      </c>
      <c r="M26" s="81">
        <v>23.7</v>
      </c>
      <c r="N26" s="95">
        <v>23.7</v>
      </c>
      <c r="O26" s="64">
        <v>2530</v>
      </c>
      <c r="P26" s="65">
        <f>Table22457891011234567891011121314151617181920212223242526272829[[#This Row],[PEMBULATAN]]*O26</f>
        <v>59961</v>
      </c>
    </row>
    <row r="27" spans="1:16" ht="26.25" customHeight="1" x14ac:dyDescent="0.2">
      <c r="A27" s="14"/>
      <c r="B27" s="75"/>
      <c r="C27" s="73" t="s">
        <v>3210</v>
      </c>
      <c r="D27" s="78" t="s">
        <v>86</v>
      </c>
      <c r="E27" s="13">
        <v>44513</v>
      </c>
      <c r="F27" s="76" t="s">
        <v>554</v>
      </c>
      <c r="G27" s="13">
        <v>44515</v>
      </c>
      <c r="H27" s="77" t="s">
        <v>3366</v>
      </c>
      <c r="I27" s="16">
        <v>131</v>
      </c>
      <c r="J27" s="16">
        <v>34</v>
      </c>
      <c r="K27" s="16">
        <v>10</v>
      </c>
      <c r="L27" s="16">
        <v>16</v>
      </c>
      <c r="M27" s="81">
        <v>11.135</v>
      </c>
      <c r="N27" s="95">
        <v>16</v>
      </c>
      <c r="O27" s="64">
        <v>2530</v>
      </c>
      <c r="P27" s="65">
        <f>Table22457891011234567891011121314151617181920212223242526272829[[#This Row],[PEMBULATAN]]*O27</f>
        <v>40480</v>
      </c>
    </row>
    <row r="28" spans="1:16" ht="26.25" customHeight="1" x14ac:dyDescent="0.2">
      <c r="A28" s="14"/>
      <c r="B28" s="75"/>
      <c r="C28" s="73" t="s">
        <v>3211</v>
      </c>
      <c r="D28" s="78" t="s">
        <v>86</v>
      </c>
      <c r="E28" s="13">
        <v>44513</v>
      </c>
      <c r="F28" s="76" t="s">
        <v>554</v>
      </c>
      <c r="G28" s="13">
        <v>44515</v>
      </c>
      <c r="H28" s="77" t="s">
        <v>3366</v>
      </c>
      <c r="I28" s="16">
        <v>122</v>
      </c>
      <c r="J28" s="16">
        <v>40</v>
      </c>
      <c r="K28" s="16">
        <v>4</v>
      </c>
      <c r="L28" s="16">
        <v>2</v>
      </c>
      <c r="M28" s="81">
        <v>4.88</v>
      </c>
      <c r="N28" s="95">
        <v>4.88</v>
      </c>
      <c r="O28" s="64">
        <v>2530</v>
      </c>
      <c r="P28" s="65">
        <f>Table22457891011234567891011121314151617181920212223242526272829[[#This Row],[PEMBULATAN]]*O28</f>
        <v>12346.4</v>
      </c>
    </row>
    <row r="29" spans="1:16" ht="26.25" customHeight="1" x14ac:dyDescent="0.2">
      <c r="A29" s="14"/>
      <c r="B29" s="75"/>
      <c r="C29" s="73" t="s">
        <v>3212</v>
      </c>
      <c r="D29" s="78" t="s">
        <v>86</v>
      </c>
      <c r="E29" s="13">
        <v>44513</v>
      </c>
      <c r="F29" s="76" t="s">
        <v>554</v>
      </c>
      <c r="G29" s="13">
        <v>44515</v>
      </c>
      <c r="H29" s="77" t="s">
        <v>3366</v>
      </c>
      <c r="I29" s="16">
        <v>122</v>
      </c>
      <c r="J29" s="16">
        <v>40</v>
      </c>
      <c r="K29" s="16">
        <v>4</v>
      </c>
      <c r="L29" s="16">
        <v>16</v>
      </c>
      <c r="M29" s="81">
        <v>4.88</v>
      </c>
      <c r="N29" s="95">
        <v>16</v>
      </c>
      <c r="O29" s="64">
        <v>2530</v>
      </c>
      <c r="P29" s="65">
        <f>Table22457891011234567891011121314151617181920212223242526272829[[#This Row],[PEMBULATAN]]*O29</f>
        <v>40480</v>
      </c>
    </row>
    <row r="30" spans="1:16" ht="26.25" customHeight="1" x14ac:dyDescent="0.2">
      <c r="A30" s="14"/>
      <c r="B30" s="75"/>
      <c r="C30" s="73" t="s">
        <v>3213</v>
      </c>
      <c r="D30" s="78" t="s">
        <v>86</v>
      </c>
      <c r="E30" s="13">
        <v>44513</v>
      </c>
      <c r="F30" s="76" t="s">
        <v>554</v>
      </c>
      <c r="G30" s="13">
        <v>44515</v>
      </c>
      <c r="H30" s="77" t="s">
        <v>3366</v>
      </c>
      <c r="I30" s="16">
        <v>150</v>
      </c>
      <c r="J30" s="16">
        <v>39</v>
      </c>
      <c r="K30" s="16">
        <v>22</v>
      </c>
      <c r="L30" s="16">
        <v>34</v>
      </c>
      <c r="M30" s="81">
        <v>32.174999999999997</v>
      </c>
      <c r="N30" s="95">
        <v>34</v>
      </c>
      <c r="O30" s="64">
        <v>2530</v>
      </c>
      <c r="P30" s="65">
        <f>Table22457891011234567891011121314151617181920212223242526272829[[#This Row],[PEMBULATAN]]*O30</f>
        <v>86020</v>
      </c>
    </row>
    <row r="31" spans="1:16" ht="26.25" customHeight="1" x14ac:dyDescent="0.2">
      <c r="A31" s="14"/>
      <c r="B31" s="75"/>
      <c r="C31" s="73" t="s">
        <v>3214</v>
      </c>
      <c r="D31" s="78" t="s">
        <v>86</v>
      </c>
      <c r="E31" s="13">
        <v>44513</v>
      </c>
      <c r="F31" s="76" t="s">
        <v>554</v>
      </c>
      <c r="G31" s="13">
        <v>44515</v>
      </c>
      <c r="H31" s="77" t="s">
        <v>3366</v>
      </c>
      <c r="I31" s="16">
        <v>64</v>
      </c>
      <c r="J31" s="16">
        <v>43</v>
      </c>
      <c r="K31" s="16">
        <v>10</v>
      </c>
      <c r="L31" s="16">
        <v>4</v>
      </c>
      <c r="M31" s="81">
        <v>6.88</v>
      </c>
      <c r="N31" s="95">
        <v>6.88</v>
      </c>
      <c r="O31" s="64">
        <v>2530</v>
      </c>
      <c r="P31" s="65">
        <f>Table22457891011234567891011121314151617181920212223242526272829[[#This Row],[PEMBULATAN]]*O31</f>
        <v>17406.400000000001</v>
      </c>
    </row>
    <row r="32" spans="1:16" ht="26.25" customHeight="1" x14ac:dyDescent="0.2">
      <c r="A32" s="14"/>
      <c r="B32" s="75"/>
      <c r="C32" s="73" t="s">
        <v>3215</v>
      </c>
      <c r="D32" s="78" t="s">
        <v>86</v>
      </c>
      <c r="E32" s="13">
        <v>44513</v>
      </c>
      <c r="F32" s="76" t="s">
        <v>554</v>
      </c>
      <c r="G32" s="13">
        <v>44515</v>
      </c>
      <c r="H32" s="77" t="s">
        <v>3366</v>
      </c>
      <c r="I32" s="16">
        <v>42</v>
      </c>
      <c r="J32" s="16">
        <v>32</v>
      </c>
      <c r="K32" s="16">
        <v>27</v>
      </c>
      <c r="L32" s="16">
        <v>4</v>
      </c>
      <c r="M32" s="81">
        <v>9.0719999999999992</v>
      </c>
      <c r="N32" s="95">
        <v>9.0719999999999992</v>
      </c>
      <c r="O32" s="64">
        <v>2530</v>
      </c>
      <c r="P32" s="65">
        <f>Table22457891011234567891011121314151617181920212223242526272829[[#This Row],[PEMBULATAN]]*O32</f>
        <v>22952.159999999996</v>
      </c>
    </row>
    <row r="33" spans="1:16" ht="26.25" customHeight="1" x14ac:dyDescent="0.2">
      <c r="A33" s="14"/>
      <c r="B33" s="75"/>
      <c r="C33" s="73" t="s">
        <v>3216</v>
      </c>
      <c r="D33" s="78" t="s">
        <v>86</v>
      </c>
      <c r="E33" s="13">
        <v>44513</v>
      </c>
      <c r="F33" s="76" t="s">
        <v>554</v>
      </c>
      <c r="G33" s="13">
        <v>44515</v>
      </c>
      <c r="H33" s="77" t="s">
        <v>3366</v>
      </c>
      <c r="I33" s="16">
        <v>64</v>
      </c>
      <c r="J33" s="16">
        <v>56</v>
      </c>
      <c r="K33" s="16">
        <v>20</v>
      </c>
      <c r="L33" s="16">
        <v>12</v>
      </c>
      <c r="M33" s="81">
        <v>17.920000000000002</v>
      </c>
      <c r="N33" s="95">
        <v>17.920000000000002</v>
      </c>
      <c r="O33" s="64">
        <v>2530</v>
      </c>
      <c r="P33" s="65">
        <f>Table22457891011234567891011121314151617181920212223242526272829[[#This Row],[PEMBULATAN]]*O33</f>
        <v>45337.600000000006</v>
      </c>
    </row>
    <row r="34" spans="1:16" ht="26.25" customHeight="1" x14ac:dyDescent="0.2">
      <c r="A34" s="14"/>
      <c r="B34" s="75"/>
      <c r="C34" s="73" t="s">
        <v>3217</v>
      </c>
      <c r="D34" s="78" t="s">
        <v>86</v>
      </c>
      <c r="E34" s="13">
        <v>44513</v>
      </c>
      <c r="F34" s="76" t="s">
        <v>554</v>
      </c>
      <c r="G34" s="13">
        <v>44515</v>
      </c>
      <c r="H34" s="77" t="s">
        <v>3366</v>
      </c>
      <c r="I34" s="16">
        <v>45</v>
      </c>
      <c r="J34" s="16">
        <v>45</v>
      </c>
      <c r="K34" s="16">
        <v>29</v>
      </c>
      <c r="L34" s="16">
        <v>1</v>
      </c>
      <c r="M34" s="81">
        <v>14.68125</v>
      </c>
      <c r="N34" s="95">
        <v>14.68125</v>
      </c>
      <c r="O34" s="64">
        <v>2530</v>
      </c>
      <c r="P34" s="65">
        <f>Table22457891011234567891011121314151617181920212223242526272829[[#This Row],[PEMBULATAN]]*O34</f>
        <v>37143.5625</v>
      </c>
    </row>
    <row r="35" spans="1:16" ht="26.25" customHeight="1" x14ac:dyDescent="0.2">
      <c r="A35" s="14"/>
      <c r="B35" s="75"/>
      <c r="C35" s="73" t="s">
        <v>3218</v>
      </c>
      <c r="D35" s="78" t="s">
        <v>86</v>
      </c>
      <c r="E35" s="13">
        <v>44513</v>
      </c>
      <c r="F35" s="76" t="s">
        <v>554</v>
      </c>
      <c r="G35" s="13">
        <v>44515</v>
      </c>
      <c r="H35" s="77" t="s">
        <v>3366</v>
      </c>
      <c r="I35" s="16">
        <v>90</v>
      </c>
      <c r="J35" s="16">
        <v>16</v>
      </c>
      <c r="K35" s="16">
        <v>16</v>
      </c>
      <c r="L35" s="16">
        <v>3</v>
      </c>
      <c r="M35" s="81">
        <v>5.76</v>
      </c>
      <c r="N35" s="95">
        <v>5.76</v>
      </c>
      <c r="O35" s="64">
        <v>2530</v>
      </c>
      <c r="P35" s="65">
        <f>Table22457891011234567891011121314151617181920212223242526272829[[#This Row],[PEMBULATAN]]*O35</f>
        <v>14572.8</v>
      </c>
    </row>
    <row r="36" spans="1:16" ht="26.25" customHeight="1" x14ac:dyDescent="0.2">
      <c r="A36" s="14"/>
      <c r="B36" s="75"/>
      <c r="C36" s="73" t="s">
        <v>3219</v>
      </c>
      <c r="D36" s="78" t="s">
        <v>86</v>
      </c>
      <c r="E36" s="13">
        <v>44513</v>
      </c>
      <c r="F36" s="76" t="s">
        <v>554</v>
      </c>
      <c r="G36" s="13">
        <v>44515</v>
      </c>
      <c r="H36" s="77" t="s">
        <v>3366</v>
      </c>
      <c r="I36" s="16">
        <v>66</v>
      </c>
      <c r="J36" s="16">
        <v>32</v>
      </c>
      <c r="K36" s="16">
        <v>12</v>
      </c>
      <c r="L36" s="16">
        <v>4</v>
      </c>
      <c r="M36" s="81">
        <v>6.3360000000000003</v>
      </c>
      <c r="N36" s="95">
        <v>7</v>
      </c>
      <c r="O36" s="64">
        <v>2530</v>
      </c>
      <c r="P36" s="65">
        <f>Table22457891011234567891011121314151617181920212223242526272829[[#This Row],[PEMBULATAN]]*O36</f>
        <v>17710</v>
      </c>
    </row>
    <row r="37" spans="1:16" ht="26.25" customHeight="1" x14ac:dyDescent="0.2">
      <c r="A37" s="14"/>
      <c r="B37" s="75"/>
      <c r="C37" s="73" t="s">
        <v>3220</v>
      </c>
      <c r="D37" s="78" t="s">
        <v>86</v>
      </c>
      <c r="E37" s="13">
        <v>44513</v>
      </c>
      <c r="F37" s="76" t="s">
        <v>554</v>
      </c>
      <c r="G37" s="13">
        <v>44515</v>
      </c>
      <c r="H37" s="77" t="s">
        <v>3366</v>
      </c>
      <c r="I37" s="16">
        <v>84</v>
      </c>
      <c r="J37" s="16">
        <v>31</v>
      </c>
      <c r="K37" s="16">
        <v>10</v>
      </c>
      <c r="L37" s="16">
        <v>6</v>
      </c>
      <c r="M37" s="81">
        <v>6.51</v>
      </c>
      <c r="N37" s="95">
        <v>6.51</v>
      </c>
      <c r="O37" s="64">
        <v>2530</v>
      </c>
      <c r="P37" s="65">
        <f>Table22457891011234567891011121314151617181920212223242526272829[[#This Row],[PEMBULATAN]]*O37</f>
        <v>16470.3</v>
      </c>
    </row>
    <row r="38" spans="1:16" ht="26.25" customHeight="1" x14ac:dyDescent="0.2">
      <c r="A38" s="14"/>
      <c r="B38" s="75"/>
      <c r="C38" s="73" t="s">
        <v>3221</v>
      </c>
      <c r="D38" s="78" t="s">
        <v>86</v>
      </c>
      <c r="E38" s="13">
        <v>44513</v>
      </c>
      <c r="F38" s="76" t="s">
        <v>554</v>
      </c>
      <c r="G38" s="13">
        <v>44515</v>
      </c>
      <c r="H38" s="77" t="s">
        <v>3366</v>
      </c>
      <c r="I38" s="16">
        <v>77</v>
      </c>
      <c r="J38" s="16">
        <v>52</v>
      </c>
      <c r="K38" s="16">
        <v>12</v>
      </c>
      <c r="L38" s="16">
        <v>4</v>
      </c>
      <c r="M38" s="81">
        <v>12.012</v>
      </c>
      <c r="N38" s="95">
        <v>12.012</v>
      </c>
      <c r="O38" s="64">
        <v>2530</v>
      </c>
      <c r="P38" s="65">
        <f>Table22457891011234567891011121314151617181920212223242526272829[[#This Row],[PEMBULATAN]]*O38</f>
        <v>30390.36</v>
      </c>
    </row>
    <row r="39" spans="1:16" ht="26.25" customHeight="1" x14ac:dyDescent="0.2">
      <c r="A39" s="14"/>
      <c r="B39" s="75"/>
      <c r="C39" s="73" t="s">
        <v>3222</v>
      </c>
      <c r="D39" s="78" t="s">
        <v>86</v>
      </c>
      <c r="E39" s="13">
        <v>44513</v>
      </c>
      <c r="F39" s="76" t="s">
        <v>554</v>
      </c>
      <c r="G39" s="13">
        <v>44515</v>
      </c>
      <c r="H39" s="77" t="s">
        <v>3366</v>
      </c>
      <c r="I39" s="16">
        <v>88</v>
      </c>
      <c r="J39" s="16">
        <v>53</v>
      </c>
      <c r="K39" s="16">
        <v>24</v>
      </c>
      <c r="L39" s="16">
        <v>10</v>
      </c>
      <c r="M39" s="81">
        <v>27.984000000000002</v>
      </c>
      <c r="N39" s="95">
        <v>27.984000000000002</v>
      </c>
      <c r="O39" s="64">
        <v>2530</v>
      </c>
      <c r="P39" s="65">
        <f>Table22457891011234567891011121314151617181920212223242526272829[[#This Row],[PEMBULATAN]]*O39</f>
        <v>70799.520000000004</v>
      </c>
    </row>
    <row r="40" spans="1:16" ht="26.25" customHeight="1" x14ac:dyDescent="0.2">
      <c r="A40" s="14"/>
      <c r="B40" s="75"/>
      <c r="C40" s="73" t="s">
        <v>3223</v>
      </c>
      <c r="D40" s="78" t="s">
        <v>86</v>
      </c>
      <c r="E40" s="13">
        <v>44513</v>
      </c>
      <c r="F40" s="76" t="s">
        <v>554</v>
      </c>
      <c r="G40" s="13">
        <v>44515</v>
      </c>
      <c r="H40" s="77" t="s">
        <v>3366</v>
      </c>
      <c r="I40" s="16">
        <v>202</v>
      </c>
      <c r="J40" s="16">
        <v>10</v>
      </c>
      <c r="K40" s="16">
        <v>10</v>
      </c>
      <c r="L40" s="16">
        <v>2</v>
      </c>
      <c r="M40" s="81">
        <v>5.05</v>
      </c>
      <c r="N40" s="95">
        <v>5.05</v>
      </c>
      <c r="O40" s="64">
        <v>2530</v>
      </c>
      <c r="P40" s="65">
        <f>Table22457891011234567891011121314151617181920212223242526272829[[#This Row],[PEMBULATAN]]*O40</f>
        <v>12776.5</v>
      </c>
    </row>
    <row r="41" spans="1:16" ht="26.25" customHeight="1" x14ac:dyDescent="0.2">
      <c r="A41" s="14"/>
      <c r="B41" s="75"/>
      <c r="C41" s="73" t="s">
        <v>3224</v>
      </c>
      <c r="D41" s="78" t="s">
        <v>86</v>
      </c>
      <c r="E41" s="13">
        <v>44513</v>
      </c>
      <c r="F41" s="76" t="s">
        <v>554</v>
      </c>
      <c r="G41" s="13">
        <v>44515</v>
      </c>
      <c r="H41" s="77" t="s">
        <v>3366</v>
      </c>
      <c r="I41" s="16">
        <v>43</v>
      </c>
      <c r="J41" s="16">
        <v>37</v>
      </c>
      <c r="K41" s="16">
        <v>12</v>
      </c>
      <c r="L41" s="16">
        <v>6</v>
      </c>
      <c r="M41" s="81">
        <v>4.7729999999999997</v>
      </c>
      <c r="N41" s="95">
        <v>6</v>
      </c>
      <c r="O41" s="64">
        <v>2530</v>
      </c>
      <c r="P41" s="65">
        <f>Table22457891011234567891011121314151617181920212223242526272829[[#This Row],[PEMBULATAN]]*O41</f>
        <v>15180</v>
      </c>
    </row>
    <row r="42" spans="1:16" ht="26.25" customHeight="1" x14ac:dyDescent="0.2">
      <c r="A42" s="14"/>
      <c r="B42" s="75"/>
      <c r="C42" s="73" t="s">
        <v>3225</v>
      </c>
      <c r="D42" s="78" t="s">
        <v>86</v>
      </c>
      <c r="E42" s="13">
        <v>44513</v>
      </c>
      <c r="F42" s="76" t="s">
        <v>554</v>
      </c>
      <c r="G42" s="13">
        <v>44515</v>
      </c>
      <c r="H42" s="77" t="s">
        <v>3366</v>
      </c>
      <c r="I42" s="16">
        <v>65</v>
      </c>
      <c r="J42" s="16">
        <v>42</v>
      </c>
      <c r="K42" s="16">
        <v>10</v>
      </c>
      <c r="L42" s="16">
        <v>4</v>
      </c>
      <c r="M42" s="81">
        <v>6.8250000000000002</v>
      </c>
      <c r="N42" s="95">
        <v>6.8250000000000002</v>
      </c>
      <c r="O42" s="64">
        <v>2530</v>
      </c>
      <c r="P42" s="65">
        <f>Table22457891011234567891011121314151617181920212223242526272829[[#This Row],[PEMBULATAN]]*O42</f>
        <v>17267.25</v>
      </c>
    </row>
    <row r="43" spans="1:16" ht="26.25" customHeight="1" x14ac:dyDescent="0.2">
      <c r="A43" s="14"/>
      <c r="B43" s="75"/>
      <c r="C43" s="73" t="s">
        <v>3226</v>
      </c>
      <c r="D43" s="78" t="s">
        <v>86</v>
      </c>
      <c r="E43" s="13">
        <v>44513</v>
      </c>
      <c r="F43" s="76" t="s">
        <v>554</v>
      </c>
      <c r="G43" s="13">
        <v>44515</v>
      </c>
      <c r="H43" s="77" t="s">
        <v>3366</v>
      </c>
      <c r="I43" s="16">
        <v>103</v>
      </c>
      <c r="J43" s="16">
        <v>9</v>
      </c>
      <c r="K43" s="16">
        <v>9</v>
      </c>
      <c r="L43" s="16">
        <v>1</v>
      </c>
      <c r="M43" s="81">
        <v>2.08575</v>
      </c>
      <c r="N43" s="95">
        <v>2.08575</v>
      </c>
      <c r="O43" s="64">
        <v>2530</v>
      </c>
      <c r="P43" s="65">
        <f>Table22457891011234567891011121314151617181920212223242526272829[[#This Row],[PEMBULATAN]]*O43</f>
        <v>5276.9475000000002</v>
      </c>
    </row>
    <row r="44" spans="1:16" ht="26.25" customHeight="1" x14ac:dyDescent="0.2">
      <c r="A44" s="14"/>
      <c r="B44" s="75"/>
      <c r="C44" s="73" t="s">
        <v>3227</v>
      </c>
      <c r="D44" s="78" t="s">
        <v>86</v>
      </c>
      <c r="E44" s="13">
        <v>44513</v>
      </c>
      <c r="F44" s="76" t="s">
        <v>554</v>
      </c>
      <c r="G44" s="13">
        <v>44515</v>
      </c>
      <c r="H44" s="77" t="s">
        <v>3366</v>
      </c>
      <c r="I44" s="16">
        <v>122</v>
      </c>
      <c r="J44" s="16">
        <v>37</v>
      </c>
      <c r="K44" s="16">
        <v>13</v>
      </c>
      <c r="L44" s="16">
        <v>5</v>
      </c>
      <c r="M44" s="81">
        <v>14.670500000000001</v>
      </c>
      <c r="N44" s="95">
        <v>14.670500000000001</v>
      </c>
      <c r="O44" s="64">
        <v>2530</v>
      </c>
      <c r="P44" s="65">
        <f>Table22457891011234567891011121314151617181920212223242526272829[[#This Row],[PEMBULATAN]]*O44</f>
        <v>37116.364999999998</v>
      </c>
    </row>
    <row r="45" spans="1:16" ht="26.25" customHeight="1" x14ac:dyDescent="0.2">
      <c r="A45" s="14"/>
      <c r="B45" s="75"/>
      <c r="C45" s="73" t="s">
        <v>3228</v>
      </c>
      <c r="D45" s="78" t="s">
        <v>86</v>
      </c>
      <c r="E45" s="13">
        <v>44513</v>
      </c>
      <c r="F45" s="76" t="s">
        <v>554</v>
      </c>
      <c r="G45" s="13">
        <v>44515</v>
      </c>
      <c r="H45" s="77" t="s">
        <v>3366</v>
      </c>
      <c r="I45" s="16">
        <v>55</v>
      </c>
      <c r="J45" s="16">
        <v>30</v>
      </c>
      <c r="K45" s="16">
        <v>20</v>
      </c>
      <c r="L45" s="16">
        <v>2</v>
      </c>
      <c r="M45" s="81">
        <v>8.25</v>
      </c>
      <c r="N45" s="95">
        <v>8.25</v>
      </c>
      <c r="O45" s="64">
        <v>2530</v>
      </c>
      <c r="P45" s="65">
        <f>Table22457891011234567891011121314151617181920212223242526272829[[#This Row],[PEMBULATAN]]*O45</f>
        <v>20872.5</v>
      </c>
    </row>
    <row r="46" spans="1:16" ht="26.25" customHeight="1" x14ac:dyDescent="0.2">
      <c r="A46" s="14"/>
      <c r="B46" s="75"/>
      <c r="C46" s="73" t="s">
        <v>3229</v>
      </c>
      <c r="D46" s="78" t="s">
        <v>86</v>
      </c>
      <c r="E46" s="13">
        <v>44513</v>
      </c>
      <c r="F46" s="76" t="s">
        <v>554</v>
      </c>
      <c r="G46" s="13">
        <v>44515</v>
      </c>
      <c r="H46" s="77" t="s">
        <v>3366</v>
      </c>
      <c r="I46" s="16">
        <v>40</v>
      </c>
      <c r="J46" s="16">
        <v>34</v>
      </c>
      <c r="K46" s="16">
        <v>20</v>
      </c>
      <c r="L46" s="16">
        <v>7</v>
      </c>
      <c r="M46" s="81">
        <v>6.8</v>
      </c>
      <c r="N46" s="95">
        <v>7</v>
      </c>
      <c r="O46" s="64">
        <v>2530</v>
      </c>
      <c r="P46" s="65">
        <f>Table22457891011234567891011121314151617181920212223242526272829[[#This Row],[PEMBULATAN]]*O46</f>
        <v>17710</v>
      </c>
    </row>
    <row r="47" spans="1:16" ht="26.25" customHeight="1" x14ac:dyDescent="0.2">
      <c r="A47" s="14"/>
      <c r="B47" s="75"/>
      <c r="C47" s="73" t="s">
        <v>3230</v>
      </c>
      <c r="D47" s="78" t="s">
        <v>86</v>
      </c>
      <c r="E47" s="13">
        <v>44513</v>
      </c>
      <c r="F47" s="76" t="s">
        <v>554</v>
      </c>
      <c r="G47" s="13">
        <v>44515</v>
      </c>
      <c r="H47" s="77" t="s">
        <v>3366</v>
      </c>
      <c r="I47" s="16">
        <v>73</v>
      </c>
      <c r="J47" s="16">
        <v>40</v>
      </c>
      <c r="K47" s="16">
        <v>10</v>
      </c>
      <c r="L47" s="16">
        <v>2</v>
      </c>
      <c r="M47" s="81">
        <v>7.3</v>
      </c>
      <c r="N47" s="95">
        <v>8</v>
      </c>
      <c r="O47" s="64">
        <v>2530</v>
      </c>
      <c r="P47" s="65">
        <f>Table22457891011234567891011121314151617181920212223242526272829[[#This Row],[PEMBULATAN]]*O47</f>
        <v>20240</v>
      </c>
    </row>
    <row r="48" spans="1:16" ht="26.25" customHeight="1" x14ac:dyDescent="0.2">
      <c r="A48" s="14"/>
      <c r="B48" s="75"/>
      <c r="C48" s="73" t="s">
        <v>3231</v>
      </c>
      <c r="D48" s="78" t="s">
        <v>86</v>
      </c>
      <c r="E48" s="13">
        <v>44513</v>
      </c>
      <c r="F48" s="76" t="s">
        <v>554</v>
      </c>
      <c r="G48" s="13">
        <v>44515</v>
      </c>
      <c r="H48" s="77" t="s">
        <v>3366</v>
      </c>
      <c r="I48" s="16">
        <v>93</v>
      </c>
      <c r="J48" s="16">
        <v>9</v>
      </c>
      <c r="K48" s="16">
        <v>3</v>
      </c>
      <c r="L48" s="16">
        <v>1</v>
      </c>
      <c r="M48" s="81">
        <v>0.62775000000000003</v>
      </c>
      <c r="N48" s="95">
        <v>1</v>
      </c>
      <c r="O48" s="64">
        <v>2530</v>
      </c>
      <c r="P48" s="65">
        <f>Table22457891011234567891011121314151617181920212223242526272829[[#This Row],[PEMBULATAN]]*O48</f>
        <v>2530</v>
      </c>
    </row>
    <row r="49" spans="1:16" ht="26.25" customHeight="1" x14ac:dyDescent="0.2">
      <c r="A49" s="14"/>
      <c r="B49" s="75"/>
      <c r="C49" s="73" t="s">
        <v>3232</v>
      </c>
      <c r="D49" s="78" t="s">
        <v>86</v>
      </c>
      <c r="E49" s="13">
        <v>44513</v>
      </c>
      <c r="F49" s="76" t="s">
        <v>554</v>
      </c>
      <c r="G49" s="13">
        <v>44515</v>
      </c>
      <c r="H49" s="77" t="s">
        <v>3366</v>
      </c>
      <c r="I49" s="16">
        <v>98</v>
      </c>
      <c r="J49" s="16">
        <v>12</v>
      </c>
      <c r="K49" s="16">
        <v>2</v>
      </c>
      <c r="L49" s="16">
        <v>1</v>
      </c>
      <c r="M49" s="81">
        <v>0.58799999999999997</v>
      </c>
      <c r="N49" s="95">
        <v>1</v>
      </c>
      <c r="O49" s="64">
        <v>2530</v>
      </c>
      <c r="P49" s="65">
        <f>Table22457891011234567891011121314151617181920212223242526272829[[#This Row],[PEMBULATAN]]*O49</f>
        <v>2530</v>
      </c>
    </row>
    <row r="50" spans="1:16" ht="26.25" customHeight="1" x14ac:dyDescent="0.2">
      <c r="A50" s="14"/>
      <c r="B50" s="75"/>
      <c r="C50" s="73" t="s">
        <v>3233</v>
      </c>
      <c r="D50" s="78" t="s">
        <v>86</v>
      </c>
      <c r="E50" s="13">
        <v>44513</v>
      </c>
      <c r="F50" s="76" t="s">
        <v>554</v>
      </c>
      <c r="G50" s="13">
        <v>44515</v>
      </c>
      <c r="H50" s="77" t="s">
        <v>3366</v>
      </c>
      <c r="I50" s="16">
        <v>55</v>
      </c>
      <c r="J50" s="16">
        <v>55</v>
      </c>
      <c r="K50" s="16">
        <v>18</v>
      </c>
      <c r="L50" s="16">
        <v>7</v>
      </c>
      <c r="M50" s="81">
        <v>13.612500000000001</v>
      </c>
      <c r="N50" s="95">
        <v>13.612500000000001</v>
      </c>
      <c r="O50" s="64">
        <v>2530</v>
      </c>
      <c r="P50" s="65">
        <f>Table22457891011234567891011121314151617181920212223242526272829[[#This Row],[PEMBULATAN]]*O50</f>
        <v>34439.625</v>
      </c>
    </row>
    <row r="51" spans="1:16" ht="26.25" customHeight="1" x14ac:dyDescent="0.2">
      <c r="A51" s="14"/>
      <c r="B51" s="75"/>
      <c r="C51" s="73" t="s">
        <v>3234</v>
      </c>
      <c r="D51" s="78" t="s">
        <v>86</v>
      </c>
      <c r="E51" s="13">
        <v>44513</v>
      </c>
      <c r="F51" s="76" t="s">
        <v>554</v>
      </c>
      <c r="G51" s="13">
        <v>44515</v>
      </c>
      <c r="H51" s="77" t="s">
        <v>3366</v>
      </c>
      <c r="I51" s="16">
        <v>46</v>
      </c>
      <c r="J51" s="16">
        <v>31</v>
      </c>
      <c r="K51" s="16">
        <v>20</v>
      </c>
      <c r="L51" s="16">
        <v>3</v>
      </c>
      <c r="M51" s="81">
        <v>7.13</v>
      </c>
      <c r="N51" s="95">
        <v>7.13</v>
      </c>
      <c r="O51" s="64">
        <v>2530</v>
      </c>
      <c r="P51" s="65">
        <f>Table22457891011234567891011121314151617181920212223242526272829[[#This Row],[PEMBULATAN]]*O51</f>
        <v>18038.900000000001</v>
      </c>
    </row>
    <row r="52" spans="1:16" ht="26.25" customHeight="1" x14ac:dyDescent="0.2">
      <c r="A52" s="14"/>
      <c r="B52" s="75"/>
      <c r="C52" s="73" t="s">
        <v>3235</v>
      </c>
      <c r="D52" s="78" t="s">
        <v>86</v>
      </c>
      <c r="E52" s="13">
        <v>44513</v>
      </c>
      <c r="F52" s="76" t="s">
        <v>554</v>
      </c>
      <c r="G52" s="13">
        <v>44515</v>
      </c>
      <c r="H52" s="77" t="s">
        <v>3366</v>
      </c>
      <c r="I52" s="16">
        <v>58</v>
      </c>
      <c r="J52" s="16">
        <v>58</v>
      </c>
      <c r="K52" s="16">
        <v>14</v>
      </c>
      <c r="L52" s="16">
        <v>7</v>
      </c>
      <c r="M52" s="81">
        <v>11.773999999999999</v>
      </c>
      <c r="N52" s="95">
        <v>11.773999999999999</v>
      </c>
      <c r="O52" s="64">
        <v>2530</v>
      </c>
      <c r="P52" s="65">
        <f>Table22457891011234567891011121314151617181920212223242526272829[[#This Row],[PEMBULATAN]]*O52</f>
        <v>29788.219999999998</v>
      </c>
    </row>
    <row r="53" spans="1:16" ht="26.25" customHeight="1" x14ac:dyDescent="0.2">
      <c r="A53" s="14"/>
      <c r="B53" s="75"/>
      <c r="C53" s="73" t="s">
        <v>3236</v>
      </c>
      <c r="D53" s="78" t="s">
        <v>86</v>
      </c>
      <c r="E53" s="13">
        <v>44513</v>
      </c>
      <c r="F53" s="76" t="s">
        <v>554</v>
      </c>
      <c r="G53" s="13">
        <v>44515</v>
      </c>
      <c r="H53" s="77" t="s">
        <v>3366</v>
      </c>
      <c r="I53" s="16">
        <v>96</v>
      </c>
      <c r="J53" s="16">
        <v>56</v>
      </c>
      <c r="K53" s="16">
        <v>56</v>
      </c>
      <c r="L53" s="16">
        <v>7</v>
      </c>
      <c r="M53" s="81">
        <v>75.263999999999996</v>
      </c>
      <c r="N53" s="95">
        <v>75.263999999999996</v>
      </c>
      <c r="O53" s="64">
        <v>2530</v>
      </c>
      <c r="P53" s="65">
        <f>Table22457891011234567891011121314151617181920212223242526272829[[#This Row],[PEMBULATAN]]*O53</f>
        <v>190417.91999999998</v>
      </c>
    </row>
    <row r="54" spans="1:16" ht="26.25" customHeight="1" x14ac:dyDescent="0.2">
      <c r="A54" s="14"/>
      <c r="B54" s="75"/>
      <c r="C54" s="73" t="s">
        <v>3237</v>
      </c>
      <c r="D54" s="78" t="s">
        <v>86</v>
      </c>
      <c r="E54" s="13">
        <v>44513</v>
      </c>
      <c r="F54" s="76" t="s">
        <v>554</v>
      </c>
      <c r="G54" s="13">
        <v>44515</v>
      </c>
      <c r="H54" s="77" t="s">
        <v>3366</v>
      </c>
      <c r="I54" s="16">
        <v>64</v>
      </c>
      <c r="J54" s="16">
        <v>36</v>
      </c>
      <c r="K54" s="16">
        <v>27</v>
      </c>
      <c r="L54" s="16">
        <v>4</v>
      </c>
      <c r="M54" s="81">
        <v>15.552</v>
      </c>
      <c r="N54" s="95">
        <v>15.552</v>
      </c>
      <c r="O54" s="64">
        <v>2530</v>
      </c>
      <c r="P54" s="65">
        <f>Table22457891011234567891011121314151617181920212223242526272829[[#This Row],[PEMBULATAN]]*O54</f>
        <v>39346.559999999998</v>
      </c>
    </row>
    <row r="55" spans="1:16" ht="26.25" customHeight="1" x14ac:dyDescent="0.2">
      <c r="A55" s="14"/>
      <c r="B55" s="75"/>
      <c r="C55" s="73" t="s">
        <v>3238</v>
      </c>
      <c r="D55" s="78" t="s">
        <v>86</v>
      </c>
      <c r="E55" s="13">
        <v>44513</v>
      </c>
      <c r="F55" s="76" t="s">
        <v>554</v>
      </c>
      <c r="G55" s="13">
        <v>44515</v>
      </c>
      <c r="H55" s="77" t="s">
        <v>3366</v>
      </c>
      <c r="I55" s="16">
        <v>67</v>
      </c>
      <c r="J55" s="16">
        <v>44</v>
      </c>
      <c r="K55" s="16">
        <v>25</v>
      </c>
      <c r="L55" s="16">
        <v>4</v>
      </c>
      <c r="M55" s="81">
        <v>18.425000000000001</v>
      </c>
      <c r="N55" s="95">
        <v>19</v>
      </c>
      <c r="O55" s="64">
        <v>2530</v>
      </c>
      <c r="P55" s="65">
        <f>Table22457891011234567891011121314151617181920212223242526272829[[#This Row],[PEMBULATAN]]*O55</f>
        <v>48070</v>
      </c>
    </row>
    <row r="56" spans="1:16" ht="26.25" customHeight="1" x14ac:dyDescent="0.2">
      <c r="A56" s="14"/>
      <c r="B56" s="75"/>
      <c r="C56" s="73" t="s">
        <v>3239</v>
      </c>
      <c r="D56" s="78" t="s">
        <v>86</v>
      </c>
      <c r="E56" s="13">
        <v>44513</v>
      </c>
      <c r="F56" s="76" t="s">
        <v>554</v>
      </c>
      <c r="G56" s="13">
        <v>44515</v>
      </c>
      <c r="H56" s="77" t="s">
        <v>3366</v>
      </c>
      <c r="I56" s="16">
        <v>45</v>
      </c>
      <c r="J56" s="16">
        <v>45</v>
      </c>
      <c r="K56" s="16">
        <v>28</v>
      </c>
      <c r="L56" s="16">
        <v>1</v>
      </c>
      <c r="M56" s="81">
        <v>14.175000000000001</v>
      </c>
      <c r="N56" s="95">
        <v>14.175000000000001</v>
      </c>
      <c r="O56" s="64">
        <v>2530</v>
      </c>
      <c r="P56" s="65">
        <f>Table22457891011234567891011121314151617181920212223242526272829[[#This Row],[PEMBULATAN]]*O56</f>
        <v>35862.75</v>
      </c>
    </row>
    <row r="57" spans="1:16" ht="26.25" customHeight="1" x14ac:dyDescent="0.2">
      <c r="A57" s="14"/>
      <c r="B57" s="75"/>
      <c r="C57" s="73" t="s">
        <v>3240</v>
      </c>
      <c r="D57" s="78" t="s">
        <v>86</v>
      </c>
      <c r="E57" s="13">
        <v>44513</v>
      </c>
      <c r="F57" s="76" t="s">
        <v>554</v>
      </c>
      <c r="G57" s="13">
        <v>44515</v>
      </c>
      <c r="H57" s="77" t="s">
        <v>3366</v>
      </c>
      <c r="I57" s="16">
        <v>67</v>
      </c>
      <c r="J57" s="16">
        <v>40</v>
      </c>
      <c r="K57" s="16">
        <v>14</v>
      </c>
      <c r="L57" s="16">
        <v>4</v>
      </c>
      <c r="M57" s="81">
        <v>9.3800000000000008</v>
      </c>
      <c r="N57" s="95">
        <v>10</v>
      </c>
      <c r="O57" s="64">
        <v>2530</v>
      </c>
      <c r="P57" s="65">
        <f>Table22457891011234567891011121314151617181920212223242526272829[[#This Row],[PEMBULATAN]]*O57</f>
        <v>25300</v>
      </c>
    </row>
    <row r="58" spans="1:16" ht="26.25" customHeight="1" x14ac:dyDescent="0.2">
      <c r="A58" s="14"/>
      <c r="B58" s="75"/>
      <c r="C58" s="73" t="s">
        <v>3241</v>
      </c>
      <c r="D58" s="78" t="s">
        <v>86</v>
      </c>
      <c r="E58" s="13">
        <v>44513</v>
      </c>
      <c r="F58" s="76" t="s">
        <v>554</v>
      </c>
      <c r="G58" s="13">
        <v>44515</v>
      </c>
      <c r="H58" s="77" t="s">
        <v>3366</v>
      </c>
      <c r="I58" s="16">
        <v>79</v>
      </c>
      <c r="J58" s="16">
        <v>59</v>
      </c>
      <c r="K58" s="16">
        <v>22</v>
      </c>
      <c r="L58" s="16">
        <v>10</v>
      </c>
      <c r="M58" s="81">
        <v>25.6355</v>
      </c>
      <c r="N58" s="95">
        <v>25.6355</v>
      </c>
      <c r="O58" s="64">
        <v>2530</v>
      </c>
      <c r="P58" s="65">
        <f>Table22457891011234567891011121314151617181920212223242526272829[[#This Row],[PEMBULATAN]]*O58</f>
        <v>64857.815000000002</v>
      </c>
    </row>
    <row r="59" spans="1:16" ht="26.25" customHeight="1" x14ac:dyDescent="0.2">
      <c r="A59" s="14"/>
      <c r="B59" s="75"/>
      <c r="C59" s="73" t="s">
        <v>3242</v>
      </c>
      <c r="D59" s="78" t="s">
        <v>86</v>
      </c>
      <c r="E59" s="13">
        <v>44513</v>
      </c>
      <c r="F59" s="76" t="s">
        <v>554</v>
      </c>
      <c r="G59" s="13">
        <v>44515</v>
      </c>
      <c r="H59" s="77" t="s">
        <v>3366</v>
      </c>
      <c r="I59" s="16">
        <v>166</v>
      </c>
      <c r="J59" s="16">
        <v>35</v>
      </c>
      <c r="K59" s="16">
        <v>15</v>
      </c>
      <c r="L59" s="16">
        <v>18</v>
      </c>
      <c r="M59" s="81">
        <v>21.787500000000001</v>
      </c>
      <c r="N59" s="95">
        <v>21.787500000000001</v>
      </c>
      <c r="O59" s="64">
        <v>2530</v>
      </c>
      <c r="P59" s="65">
        <f>Table22457891011234567891011121314151617181920212223242526272829[[#This Row],[PEMBULATAN]]*O59</f>
        <v>55122.375</v>
      </c>
    </row>
    <row r="60" spans="1:16" ht="26.25" customHeight="1" x14ac:dyDescent="0.2">
      <c r="A60" s="14"/>
      <c r="B60" s="75"/>
      <c r="C60" s="73" t="s">
        <v>3243</v>
      </c>
      <c r="D60" s="78" t="s">
        <v>86</v>
      </c>
      <c r="E60" s="13">
        <v>44513</v>
      </c>
      <c r="F60" s="76" t="s">
        <v>554</v>
      </c>
      <c r="G60" s="13">
        <v>44515</v>
      </c>
      <c r="H60" s="77" t="s">
        <v>3366</v>
      </c>
      <c r="I60" s="16">
        <v>40</v>
      </c>
      <c r="J60" s="16">
        <v>40</v>
      </c>
      <c r="K60" s="16">
        <v>38</v>
      </c>
      <c r="L60" s="16">
        <v>2</v>
      </c>
      <c r="M60" s="81">
        <v>15.2</v>
      </c>
      <c r="N60" s="95">
        <v>15.2</v>
      </c>
      <c r="O60" s="64">
        <v>2530</v>
      </c>
      <c r="P60" s="65">
        <f>Table22457891011234567891011121314151617181920212223242526272829[[#This Row],[PEMBULATAN]]*O60</f>
        <v>38456</v>
      </c>
    </row>
    <row r="61" spans="1:16" ht="26.25" customHeight="1" x14ac:dyDescent="0.2">
      <c r="A61" s="14"/>
      <c r="B61" s="75"/>
      <c r="C61" s="73" t="s">
        <v>3244</v>
      </c>
      <c r="D61" s="78" t="s">
        <v>86</v>
      </c>
      <c r="E61" s="13">
        <v>44513</v>
      </c>
      <c r="F61" s="76" t="s">
        <v>554</v>
      </c>
      <c r="G61" s="13">
        <v>44515</v>
      </c>
      <c r="H61" s="77" t="s">
        <v>3366</v>
      </c>
      <c r="I61" s="16">
        <v>50</v>
      </c>
      <c r="J61" s="16">
        <v>50</v>
      </c>
      <c r="K61" s="16">
        <v>18</v>
      </c>
      <c r="L61" s="16">
        <v>4</v>
      </c>
      <c r="M61" s="81">
        <v>11.25</v>
      </c>
      <c r="N61" s="95">
        <v>11.25</v>
      </c>
      <c r="O61" s="64">
        <v>2530</v>
      </c>
      <c r="P61" s="65">
        <f>Table22457891011234567891011121314151617181920212223242526272829[[#This Row],[PEMBULATAN]]*O61</f>
        <v>28462.5</v>
      </c>
    </row>
    <row r="62" spans="1:16" ht="26.25" customHeight="1" x14ac:dyDescent="0.2">
      <c r="A62" s="14"/>
      <c r="B62" s="75"/>
      <c r="C62" s="73" t="s">
        <v>3245</v>
      </c>
      <c r="D62" s="78" t="s">
        <v>86</v>
      </c>
      <c r="E62" s="13">
        <v>44513</v>
      </c>
      <c r="F62" s="76" t="s">
        <v>554</v>
      </c>
      <c r="G62" s="13">
        <v>44515</v>
      </c>
      <c r="H62" s="77" t="s">
        <v>3366</v>
      </c>
      <c r="I62" s="16">
        <v>35</v>
      </c>
      <c r="J62" s="16">
        <v>30</v>
      </c>
      <c r="K62" s="16">
        <v>28</v>
      </c>
      <c r="L62" s="16">
        <v>4</v>
      </c>
      <c r="M62" s="81">
        <v>7.35</v>
      </c>
      <c r="N62" s="95">
        <v>8</v>
      </c>
      <c r="O62" s="64">
        <v>2530</v>
      </c>
      <c r="P62" s="65">
        <f>Table22457891011234567891011121314151617181920212223242526272829[[#This Row],[PEMBULATAN]]*O62</f>
        <v>20240</v>
      </c>
    </row>
    <row r="63" spans="1:16" ht="26.25" customHeight="1" x14ac:dyDescent="0.2">
      <c r="A63" s="14"/>
      <c r="B63" s="75"/>
      <c r="C63" s="73" t="s">
        <v>3246</v>
      </c>
      <c r="D63" s="78" t="s">
        <v>86</v>
      </c>
      <c r="E63" s="13">
        <v>44513</v>
      </c>
      <c r="F63" s="76" t="s">
        <v>554</v>
      </c>
      <c r="G63" s="13">
        <v>44515</v>
      </c>
      <c r="H63" s="77" t="s">
        <v>3366</v>
      </c>
      <c r="I63" s="16">
        <v>131</v>
      </c>
      <c r="J63" s="16">
        <v>38</v>
      </c>
      <c r="K63" s="16">
        <v>13</v>
      </c>
      <c r="L63" s="16">
        <v>16</v>
      </c>
      <c r="M63" s="81">
        <v>16.1785</v>
      </c>
      <c r="N63" s="95">
        <v>16.1785</v>
      </c>
      <c r="O63" s="64">
        <v>2530</v>
      </c>
      <c r="P63" s="65">
        <f>Table22457891011234567891011121314151617181920212223242526272829[[#This Row],[PEMBULATAN]]*O63</f>
        <v>40931.604999999996</v>
      </c>
    </row>
    <row r="64" spans="1:16" ht="26.25" customHeight="1" x14ac:dyDescent="0.2">
      <c r="A64" s="14"/>
      <c r="B64" s="75"/>
      <c r="C64" s="73" t="s">
        <v>3247</v>
      </c>
      <c r="D64" s="78" t="s">
        <v>86</v>
      </c>
      <c r="E64" s="13">
        <v>44513</v>
      </c>
      <c r="F64" s="76" t="s">
        <v>554</v>
      </c>
      <c r="G64" s="13">
        <v>44515</v>
      </c>
      <c r="H64" s="77" t="s">
        <v>3366</v>
      </c>
      <c r="I64" s="16">
        <v>131</v>
      </c>
      <c r="J64" s="16">
        <v>38</v>
      </c>
      <c r="K64" s="16">
        <v>13</v>
      </c>
      <c r="L64" s="16">
        <v>16</v>
      </c>
      <c r="M64" s="81">
        <v>16.1785</v>
      </c>
      <c r="N64" s="95">
        <v>16.1785</v>
      </c>
      <c r="O64" s="64">
        <v>2530</v>
      </c>
      <c r="P64" s="65">
        <f>Table22457891011234567891011121314151617181920212223242526272829[[#This Row],[PEMBULATAN]]*O64</f>
        <v>40931.604999999996</v>
      </c>
    </row>
    <row r="65" spans="1:16" ht="26.25" customHeight="1" x14ac:dyDescent="0.2">
      <c r="A65" s="14"/>
      <c r="B65" s="75"/>
      <c r="C65" s="73" t="s">
        <v>3248</v>
      </c>
      <c r="D65" s="78" t="s">
        <v>86</v>
      </c>
      <c r="E65" s="13">
        <v>44513</v>
      </c>
      <c r="F65" s="76" t="s">
        <v>554</v>
      </c>
      <c r="G65" s="13">
        <v>44515</v>
      </c>
      <c r="H65" s="77" t="s">
        <v>3366</v>
      </c>
      <c r="I65" s="16">
        <v>122</v>
      </c>
      <c r="J65" s="16">
        <v>50</v>
      </c>
      <c r="K65" s="16">
        <v>22</v>
      </c>
      <c r="L65" s="16">
        <v>15</v>
      </c>
      <c r="M65" s="81">
        <v>33.549999999999997</v>
      </c>
      <c r="N65" s="95">
        <v>33.549999999999997</v>
      </c>
      <c r="O65" s="64">
        <v>2530</v>
      </c>
      <c r="P65" s="65">
        <f>Table22457891011234567891011121314151617181920212223242526272829[[#This Row],[PEMBULATAN]]*O65</f>
        <v>84881.5</v>
      </c>
    </row>
    <row r="66" spans="1:16" ht="26.25" customHeight="1" x14ac:dyDescent="0.2">
      <c r="A66" s="14"/>
      <c r="B66" s="75"/>
      <c r="C66" s="73" t="s">
        <v>3249</v>
      </c>
      <c r="D66" s="78" t="s">
        <v>86</v>
      </c>
      <c r="E66" s="13">
        <v>44513</v>
      </c>
      <c r="F66" s="76" t="s">
        <v>554</v>
      </c>
      <c r="G66" s="13">
        <v>44515</v>
      </c>
      <c r="H66" s="77" t="s">
        <v>3366</v>
      </c>
      <c r="I66" s="16">
        <v>52</v>
      </c>
      <c r="J66" s="16">
        <v>36</v>
      </c>
      <c r="K66" s="16">
        <v>14</v>
      </c>
      <c r="L66" s="16">
        <v>1</v>
      </c>
      <c r="M66" s="81">
        <v>6.5519999999999996</v>
      </c>
      <c r="N66" s="95">
        <v>6.5519999999999996</v>
      </c>
      <c r="O66" s="64">
        <v>2530</v>
      </c>
      <c r="P66" s="65">
        <f>Table22457891011234567891011121314151617181920212223242526272829[[#This Row],[PEMBULATAN]]*O66</f>
        <v>16576.559999999998</v>
      </c>
    </row>
    <row r="67" spans="1:16" ht="26.25" customHeight="1" x14ac:dyDescent="0.2">
      <c r="A67" s="14"/>
      <c r="B67" s="75"/>
      <c r="C67" s="73" t="s">
        <v>3250</v>
      </c>
      <c r="D67" s="78" t="s">
        <v>86</v>
      </c>
      <c r="E67" s="13">
        <v>44513</v>
      </c>
      <c r="F67" s="76" t="s">
        <v>554</v>
      </c>
      <c r="G67" s="13">
        <v>44515</v>
      </c>
      <c r="H67" s="77" t="s">
        <v>3366</v>
      </c>
      <c r="I67" s="16">
        <v>74</v>
      </c>
      <c r="J67" s="16">
        <v>62</v>
      </c>
      <c r="K67" s="16">
        <v>12</v>
      </c>
      <c r="L67" s="16">
        <v>9</v>
      </c>
      <c r="M67" s="81">
        <v>13.763999999999999</v>
      </c>
      <c r="N67" s="95">
        <v>13.763999999999999</v>
      </c>
      <c r="O67" s="64">
        <v>2530</v>
      </c>
      <c r="P67" s="65">
        <f>Table22457891011234567891011121314151617181920212223242526272829[[#This Row],[PEMBULATAN]]*O67</f>
        <v>34822.92</v>
      </c>
    </row>
    <row r="68" spans="1:16" ht="26.25" customHeight="1" x14ac:dyDescent="0.2">
      <c r="A68" s="14"/>
      <c r="B68" s="75"/>
      <c r="C68" s="73" t="s">
        <v>3251</v>
      </c>
      <c r="D68" s="78" t="s">
        <v>86</v>
      </c>
      <c r="E68" s="13">
        <v>44513</v>
      </c>
      <c r="F68" s="76" t="s">
        <v>554</v>
      </c>
      <c r="G68" s="13">
        <v>44515</v>
      </c>
      <c r="H68" s="77" t="s">
        <v>3366</v>
      </c>
      <c r="I68" s="16">
        <v>60</v>
      </c>
      <c r="J68" s="16">
        <v>51</v>
      </c>
      <c r="K68" s="16">
        <v>10</v>
      </c>
      <c r="L68" s="16">
        <v>3</v>
      </c>
      <c r="M68" s="81">
        <v>7.65</v>
      </c>
      <c r="N68" s="95">
        <v>7.65</v>
      </c>
      <c r="O68" s="64">
        <v>2530</v>
      </c>
      <c r="P68" s="65">
        <f>Table22457891011234567891011121314151617181920212223242526272829[[#This Row],[PEMBULATAN]]*O68</f>
        <v>19354.5</v>
      </c>
    </row>
    <row r="69" spans="1:16" ht="26.25" customHeight="1" x14ac:dyDescent="0.2">
      <c r="A69" s="14"/>
      <c r="B69" s="75"/>
      <c r="C69" s="73" t="s">
        <v>3252</v>
      </c>
      <c r="D69" s="78" t="s">
        <v>86</v>
      </c>
      <c r="E69" s="13">
        <v>44513</v>
      </c>
      <c r="F69" s="76" t="s">
        <v>554</v>
      </c>
      <c r="G69" s="13">
        <v>44515</v>
      </c>
      <c r="H69" s="77" t="s">
        <v>3366</v>
      </c>
      <c r="I69" s="16">
        <v>82</v>
      </c>
      <c r="J69" s="16">
        <v>60</v>
      </c>
      <c r="K69" s="16">
        <v>20</v>
      </c>
      <c r="L69" s="16">
        <v>9</v>
      </c>
      <c r="M69" s="81">
        <v>24.6</v>
      </c>
      <c r="N69" s="95">
        <v>24.6</v>
      </c>
      <c r="O69" s="64">
        <v>2530</v>
      </c>
      <c r="P69" s="65">
        <f>Table22457891011234567891011121314151617181920212223242526272829[[#This Row],[PEMBULATAN]]*O69</f>
        <v>62238</v>
      </c>
    </row>
    <row r="70" spans="1:16" ht="26.25" customHeight="1" x14ac:dyDescent="0.2">
      <c r="A70" s="14"/>
      <c r="B70" s="75"/>
      <c r="C70" s="73" t="s">
        <v>3253</v>
      </c>
      <c r="D70" s="78" t="s">
        <v>86</v>
      </c>
      <c r="E70" s="13">
        <v>44513</v>
      </c>
      <c r="F70" s="76" t="s">
        <v>554</v>
      </c>
      <c r="G70" s="13">
        <v>44515</v>
      </c>
      <c r="H70" s="77" t="s">
        <v>3366</v>
      </c>
      <c r="I70" s="16">
        <v>100</v>
      </c>
      <c r="J70" s="16">
        <v>61</v>
      </c>
      <c r="K70" s="16">
        <v>16</v>
      </c>
      <c r="L70" s="16">
        <v>9</v>
      </c>
      <c r="M70" s="81">
        <v>24.4</v>
      </c>
      <c r="N70" s="95">
        <v>25</v>
      </c>
      <c r="O70" s="64">
        <v>2530</v>
      </c>
      <c r="P70" s="65">
        <f>Table22457891011234567891011121314151617181920212223242526272829[[#This Row],[PEMBULATAN]]*O70</f>
        <v>63250</v>
      </c>
    </row>
    <row r="71" spans="1:16" ht="26.25" customHeight="1" x14ac:dyDescent="0.2">
      <c r="A71" s="14"/>
      <c r="B71" s="75"/>
      <c r="C71" s="73" t="s">
        <v>3254</v>
      </c>
      <c r="D71" s="78" t="s">
        <v>86</v>
      </c>
      <c r="E71" s="13">
        <v>44513</v>
      </c>
      <c r="F71" s="76" t="s">
        <v>554</v>
      </c>
      <c r="G71" s="13">
        <v>44515</v>
      </c>
      <c r="H71" s="77" t="s">
        <v>3366</v>
      </c>
      <c r="I71" s="16">
        <v>57</v>
      </c>
      <c r="J71" s="16">
        <v>52</v>
      </c>
      <c r="K71" s="16">
        <v>18</v>
      </c>
      <c r="L71" s="16">
        <v>8</v>
      </c>
      <c r="M71" s="81">
        <v>13.337999999999999</v>
      </c>
      <c r="N71" s="95">
        <v>14</v>
      </c>
      <c r="O71" s="64">
        <v>2530</v>
      </c>
      <c r="P71" s="65">
        <f>Table22457891011234567891011121314151617181920212223242526272829[[#This Row],[PEMBULATAN]]*O71</f>
        <v>35420</v>
      </c>
    </row>
    <row r="72" spans="1:16" ht="26.25" customHeight="1" x14ac:dyDescent="0.2">
      <c r="A72" s="14"/>
      <c r="B72" s="75"/>
      <c r="C72" s="73" t="s">
        <v>3255</v>
      </c>
      <c r="D72" s="78" t="s">
        <v>86</v>
      </c>
      <c r="E72" s="13">
        <v>44513</v>
      </c>
      <c r="F72" s="76" t="s">
        <v>554</v>
      </c>
      <c r="G72" s="13">
        <v>44515</v>
      </c>
      <c r="H72" s="77" t="s">
        <v>3366</v>
      </c>
      <c r="I72" s="16">
        <v>67</v>
      </c>
      <c r="J72" s="16">
        <v>52</v>
      </c>
      <c r="K72" s="16">
        <v>17</v>
      </c>
      <c r="L72" s="16">
        <v>9</v>
      </c>
      <c r="M72" s="81">
        <v>14.807</v>
      </c>
      <c r="N72" s="95">
        <v>14.807</v>
      </c>
      <c r="O72" s="64">
        <v>2530</v>
      </c>
      <c r="P72" s="65">
        <f>Table22457891011234567891011121314151617181920212223242526272829[[#This Row],[PEMBULATAN]]*O72</f>
        <v>37461.71</v>
      </c>
    </row>
    <row r="73" spans="1:16" ht="26.25" customHeight="1" x14ac:dyDescent="0.2">
      <c r="A73" s="14"/>
      <c r="B73" s="75"/>
      <c r="C73" s="73" t="s">
        <v>3256</v>
      </c>
      <c r="D73" s="78" t="s">
        <v>86</v>
      </c>
      <c r="E73" s="13">
        <v>44513</v>
      </c>
      <c r="F73" s="76" t="s">
        <v>554</v>
      </c>
      <c r="G73" s="13">
        <v>44515</v>
      </c>
      <c r="H73" s="77" t="s">
        <v>3366</v>
      </c>
      <c r="I73" s="16">
        <v>103</v>
      </c>
      <c r="J73" s="16">
        <v>63</v>
      </c>
      <c r="K73" s="16">
        <v>20</v>
      </c>
      <c r="L73" s="16">
        <v>12</v>
      </c>
      <c r="M73" s="81">
        <v>32.445</v>
      </c>
      <c r="N73" s="95">
        <v>33</v>
      </c>
      <c r="O73" s="64">
        <v>2530</v>
      </c>
      <c r="P73" s="65">
        <f>Table22457891011234567891011121314151617181920212223242526272829[[#This Row],[PEMBULATAN]]*O73</f>
        <v>83490</v>
      </c>
    </row>
    <row r="74" spans="1:16" ht="26.25" customHeight="1" x14ac:dyDescent="0.2">
      <c r="A74" s="14"/>
      <c r="B74" s="75"/>
      <c r="C74" s="73" t="s">
        <v>3257</v>
      </c>
      <c r="D74" s="78" t="s">
        <v>86</v>
      </c>
      <c r="E74" s="13">
        <v>44513</v>
      </c>
      <c r="F74" s="76" t="s">
        <v>554</v>
      </c>
      <c r="G74" s="13">
        <v>44515</v>
      </c>
      <c r="H74" s="77" t="s">
        <v>3366</v>
      </c>
      <c r="I74" s="16">
        <v>32</v>
      </c>
      <c r="J74" s="16">
        <v>20</v>
      </c>
      <c r="K74" s="16">
        <v>7</v>
      </c>
      <c r="L74" s="16">
        <v>1</v>
      </c>
      <c r="M74" s="81">
        <v>1.1200000000000001</v>
      </c>
      <c r="N74" s="95">
        <v>1.1200000000000001</v>
      </c>
      <c r="O74" s="64">
        <v>2530</v>
      </c>
      <c r="P74" s="65">
        <f>Table22457891011234567891011121314151617181920212223242526272829[[#This Row],[PEMBULATAN]]*O74</f>
        <v>2833.6000000000004</v>
      </c>
    </row>
    <row r="75" spans="1:16" ht="26.25" customHeight="1" x14ac:dyDescent="0.2">
      <c r="A75" s="14"/>
      <c r="B75" s="75"/>
      <c r="C75" s="73" t="s">
        <v>3258</v>
      </c>
      <c r="D75" s="78" t="s">
        <v>86</v>
      </c>
      <c r="E75" s="13">
        <v>44513</v>
      </c>
      <c r="F75" s="76" t="s">
        <v>554</v>
      </c>
      <c r="G75" s="13">
        <v>44515</v>
      </c>
      <c r="H75" s="77" t="s">
        <v>3366</v>
      </c>
      <c r="I75" s="16">
        <v>60</v>
      </c>
      <c r="J75" s="16">
        <v>57</v>
      </c>
      <c r="K75" s="16">
        <v>10</v>
      </c>
      <c r="L75" s="16">
        <v>6</v>
      </c>
      <c r="M75" s="81">
        <v>8.5500000000000007</v>
      </c>
      <c r="N75" s="95">
        <v>8.5500000000000007</v>
      </c>
      <c r="O75" s="64">
        <v>2530</v>
      </c>
      <c r="P75" s="65">
        <f>Table22457891011234567891011121314151617181920212223242526272829[[#This Row],[PEMBULATAN]]*O75</f>
        <v>21631.5</v>
      </c>
    </row>
    <row r="76" spans="1:16" ht="26.25" customHeight="1" x14ac:dyDescent="0.2">
      <c r="A76" s="14"/>
      <c r="B76" s="75"/>
      <c r="C76" s="73" t="s">
        <v>3259</v>
      </c>
      <c r="D76" s="78" t="s">
        <v>86</v>
      </c>
      <c r="E76" s="13">
        <v>44513</v>
      </c>
      <c r="F76" s="76" t="s">
        <v>554</v>
      </c>
      <c r="G76" s="13">
        <v>44515</v>
      </c>
      <c r="H76" s="77" t="s">
        <v>3366</v>
      </c>
      <c r="I76" s="16">
        <v>58</v>
      </c>
      <c r="J76" s="16">
        <v>57</v>
      </c>
      <c r="K76" s="16">
        <v>12</v>
      </c>
      <c r="L76" s="16">
        <v>6</v>
      </c>
      <c r="M76" s="81">
        <v>9.9179999999999993</v>
      </c>
      <c r="N76" s="95">
        <v>9.9179999999999993</v>
      </c>
      <c r="O76" s="64">
        <v>2530</v>
      </c>
      <c r="P76" s="65">
        <f>Table22457891011234567891011121314151617181920212223242526272829[[#This Row],[PEMBULATAN]]*O76</f>
        <v>25092.539999999997</v>
      </c>
    </row>
    <row r="77" spans="1:16" ht="26.25" customHeight="1" x14ac:dyDescent="0.2">
      <c r="A77" s="14"/>
      <c r="B77" s="75"/>
      <c r="C77" s="73" t="s">
        <v>3260</v>
      </c>
      <c r="D77" s="78" t="s">
        <v>86</v>
      </c>
      <c r="E77" s="13">
        <v>44513</v>
      </c>
      <c r="F77" s="76" t="s">
        <v>554</v>
      </c>
      <c r="G77" s="13">
        <v>44515</v>
      </c>
      <c r="H77" s="77" t="s">
        <v>3366</v>
      </c>
      <c r="I77" s="16">
        <v>76</v>
      </c>
      <c r="J77" s="16">
        <v>61</v>
      </c>
      <c r="K77" s="16">
        <v>10</v>
      </c>
      <c r="L77" s="16">
        <v>10</v>
      </c>
      <c r="M77" s="81">
        <v>11.59</v>
      </c>
      <c r="N77" s="95">
        <v>11.59</v>
      </c>
      <c r="O77" s="64">
        <v>2530</v>
      </c>
      <c r="P77" s="65">
        <f>Table22457891011234567891011121314151617181920212223242526272829[[#This Row],[PEMBULATAN]]*O77</f>
        <v>29322.7</v>
      </c>
    </row>
    <row r="78" spans="1:16" ht="26.25" customHeight="1" x14ac:dyDescent="0.2">
      <c r="A78" s="14"/>
      <c r="B78" s="75"/>
      <c r="C78" s="73" t="s">
        <v>3261</v>
      </c>
      <c r="D78" s="78" t="s">
        <v>86</v>
      </c>
      <c r="E78" s="13">
        <v>44513</v>
      </c>
      <c r="F78" s="76" t="s">
        <v>554</v>
      </c>
      <c r="G78" s="13">
        <v>44515</v>
      </c>
      <c r="H78" s="77" t="s">
        <v>3366</v>
      </c>
      <c r="I78" s="16">
        <v>83</v>
      </c>
      <c r="J78" s="16">
        <v>56</v>
      </c>
      <c r="K78" s="16">
        <v>15</v>
      </c>
      <c r="L78" s="16">
        <v>7</v>
      </c>
      <c r="M78" s="81">
        <v>17.43</v>
      </c>
      <c r="N78" s="95">
        <v>18</v>
      </c>
      <c r="O78" s="64">
        <v>2530</v>
      </c>
      <c r="P78" s="65">
        <f>Table22457891011234567891011121314151617181920212223242526272829[[#This Row],[PEMBULATAN]]*O78</f>
        <v>45540</v>
      </c>
    </row>
    <row r="79" spans="1:16" ht="26.25" customHeight="1" x14ac:dyDescent="0.2">
      <c r="A79" s="14"/>
      <c r="B79" s="75"/>
      <c r="C79" s="73" t="s">
        <v>3262</v>
      </c>
      <c r="D79" s="78" t="s">
        <v>86</v>
      </c>
      <c r="E79" s="13">
        <v>44513</v>
      </c>
      <c r="F79" s="76" t="s">
        <v>554</v>
      </c>
      <c r="G79" s="13">
        <v>44515</v>
      </c>
      <c r="H79" s="77" t="s">
        <v>3366</v>
      </c>
      <c r="I79" s="16">
        <v>67</v>
      </c>
      <c r="J79" s="16">
        <v>60</v>
      </c>
      <c r="K79" s="16">
        <v>15</v>
      </c>
      <c r="L79" s="16">
        <v>6</v>
      </c>
      <c r="M79" s="81">
        <v>15.074999999999999</v>
      </c>
      <c r="N79" s="95">
        <v>15.074999999999999</v>
      </c>
      <c r="O79" s="64">
        <v>2530</v>
      </c>
      <c r="P79" s="65">
        <f>Table22457891011234567891011121314151617181920212223242526272829[[#This Row],[PEMBULATAN]]*O79</f>
        <v>38139.75</v>
      </c>
    </row>
    <row r="80" spans="1:16" ht="26.25" customHeight="1" x14ac:dyDescent="0.2">
      <c r="A80" s="14"/>
      <c r="B80" s="75"/>
      <c r="C80" s="73" t="s">
        <v>3263</v>
      </c>
      <c r="D80" s="78" t="s">
        <v>86</v>
      </c>
      <c r="E80" s="13">
        <v>44513</v>
      </c>
      <c r="F80" s="76" t="s">
        <v>554</v>
      </c>
      <c r="G80" s="13">
        <v>44515</v>
      </c>
      <c r="H80" s="77" t="s">
        <v>3366</v>
      </c>
      <c r="I80" s="16">
        <v>77</v>
      </c>
      <c r="J80" s="16">
        <v>43</v>
      </c>
      <c r="K80" s="16">
        <v>28</v>
      </c>
      <c r="L80" s="16">
        <v>20</v>
      </c>
      <c r="M80" s="81">
        <v>23.177</v>
      </c>
      <c r="N80" s="95">
        <v>23.177</v>
      </c>
      <c r="O80" s="64">
        <v>2530</v>
      </c>
      <c r="P80" s="65">
        <f>Table22457891011234567891011121314151617181920212223242526272829[[#This Row],[PEMBULATAN]]*O80</f>
        <v>58637.81</v>
      </c>
    </row>
    <row r="81" spans="1:16" ht="26.25" customHeight="1" x14ac:dyDescent="0.2">
      <c r="A81" s="14"/>
      <c r="B81" s="75"/>
      <c r="C81" s="73" t="s">
        <v>3264</v>
      </c>
      <c r="D81" s="78" t="s">
        <v>86</v>
      </c>
      <c r="E81" s="13">
        <v>44513</v>
      </c>
      <c r="F81" s="76" t="s">
        <v>554</v>
      </c>
      <c r="G81" s="13">
        <v>44515</v>
      </c>
      <c r="H81" s="77" t="s">
        <v>3366</v>
      </c>
      <c r="I81" s="16">
        <v>65</v>
      </c>
      <c r="J81" s="16">
        <v>64</v>
      </c>
      <c r="K81" s="16">
        <v>10</v>
      </c>
      <c r="L81" s="16">
        <v>7</v>
      </c>
      <c r="M81" s="81">
        <v>10.4</v>
      </c>
      <c r="N81" s="95">
        <v>11</v>
      </c>
      <c r="O81" s="64">
        <v>2530</v>
      </c>
      <c r="P81" s="65">
        <f>Table22457891011234567891011121314151617181920212223242526272829[[#This Row],[PEMBULATAN]]*O81</f>
        <v>27830</v>
      </c>
    </row>
    <row r="82" spans="1:16" ht="26.25" customHeight="1" x14ac:dyDescent="0.2">
      <c r="A82" s="14"/>
      <c r="B82" s="75"/>
      <c r="C82" s="73" t="s">
        <v>3265</v>
      </c>
      <c r="D82" s="78" t="s">
        <v>86</v>
      </c>
      <c r="E82" s="13">
        <v>44513</v>
      </c>
      <c r="F82" s="76" t="s">
        <v>554</v>
      </c>
      <c r="G82" s="13">
        <v>44515</v>
      </c>
      <c r="H82" s="77" t="s">
        <v>3366</v>
      </c>
      <c r="I82" s="16">
        <v>87</v>
      </c>
      <c r="J82" s="16">
        <v>57</v>
      </c>
      <c r="K82" s="16">
        <v>22</v>
      </c>
      <c r="L82" s="16">
        <v>10</v>
      </c>
      <c r="M82" s="81">
        <v>27.2745</v>
      </c>
      <c r="N82" s="95">
        <v>27.2745</v>
      </c>
      <c r="O82" s="64">
        <v>2530</v>
      </c>
      <c r="P82" s="65">
        <f>Table22457891011234567891011121314151617181920212223242526272829[[#This Row],[PEMBULATAN]]*O82</f>
        <v>69004.485000000001</v>
      </c>
    </row>
    <row r="83" spans="1:16" ht="26.25" customHeight="1" x14ac:dyDescent="0.2">
      <c r="A83" s="14"/>
      <c r="B83" s="75"/>
      <c r="C83" s="73" t="s">
        <v>3266</v>
      </c>
      <c r="D83" s="78" t="s">
        <v>86</v>
      </c>
      <c r="E83" s="13">
        <v>44513</v>
      </c>
      <c r="F83" s="76" t="s">
        <v>554</v>
      </c>
      <c r="G83" s="13">
        <v>44515</v>
      </c>
      <c r="H83" s="77" t="s">
        <v>3366</v>
      </c>
      <c r="I83" s="16">
        <v>58</v>
      </c>
      <c r="J83" s="16">
        <v>54</v>
      </c>
      <c r="K83" s="16">
        <v>17</v>
      </c>
      <c r="L83" s="16">
        <v>6</v>
      </c>
      <c r="M83" s="81">
        <v>13.311</v>
      </c>
      <c r="N83" s="95">
        <v>14</v>
      </c>
      <c r="O83" s="64">
        <v>2530</v>
      </c>
      <c r="P83" s="65">
        <f>Table22457891011234567891011121314151617181920212223242526272829[[#This Row],[PEMBULATAN]]*O83</f>
        <v>35420</v>
      </c>
    </row>
    <row r="84" spans="1:16" ht="26.25" customHeight="1" x14ac:dyDescent="0.2">
      <c r="A84" s="14"/>
      <c r="B84" s="75"/>
      <c r="C84" s="73" t="s">
        <v>3267</v>
      </c>
      <c r="D84" s="78" t="s">
        <v>86</v>
      </c>
      <c r="E84" s="13">
        <v>44513</v>
      </c>
      <c r="F84" s="76" t="s">
        <v>554</v>
      </c>
      <c r="G84" s="13">
        <v>44515</v>
      </c>
      <c r="H84" s="77" t="s">
        <v>3366</v>
      </c>
      <c r="I84" s="16">
        <v>88</v>
      </c>
      <c r="J84" s="16">
        <v>70</v>
      </c>
      <c r="K84" s="16">
        <v>22</v>
      </c>
      <c r="L84" s="16">
        <v>12</v>
      </c>
      <c r="M84" s="81">
        <v>33.880000000000003</v>
      </c>
      <c r="N84" s="95">
        <v>34</v>
      </c>
      <c r="O84" s="64">
        <v>2530</v>
      </c>
      <c r="P84" s="65">
        <f>Table22457891011234567891011121314151617181920212223242526272829[[#This Row],[PEMBULATAN]]*O84</f>
        <v>86020</v>
      </c>
    </row>
    <row r="85" spans="1:16" ht="26.25" customHeight="1" x14ac:dyDescent="0.2">
      <c r="A85" s="14"/>
      <c r="B85" s="75"/>
      <c r="C85" s="73" t="s">
        <v>3268</v>
      </c>
      <c r="D85" s="78" t="s">
        <v>86</v>
      </c>
      <c r="E85" s="13">
        <v>44513</v>
      </c>
      <c r="F85" s="76" t="s">
        <v>554</v>
      </c>
      <c r="G85" s="13">
        <v>44515</v>
      </c>
      <c r="H85" s="77" t="s">
        <v>3366</v>
      </c>
      <c r="I85" s="16">
        <v>85</v>
      </c>
      <c r="J85" s="16">
        <v>60</v>
      </c>
      <c r="K85" s="16">
        <v>17</v>
      </c>
      <c r="L85" s="16">
        <v>10</v>
      </c>
      <c r="M85" s="81">
        <v>21.675000000000001</v>
      </c>
      <c r="N85" s="95">
        <v>21.675000000000001</v>
      </c>
      <c r="O85" s="64">
        <v>2530</v>
      </c>
      <c r="P85" s="65">
        <f>Table22457891011234567891011121314151617181920212223242526272829[[#This Row],[PEMBULATAN]]*O85</f>
        <v>54837.75</v>
      </c>
    </row>
    <row r="86" spans="1:16" ht="26.25" customHeight="1" x14ac:dyDescent="0.2">
      <c r="A86" s="14"/>
      <c r="B86" s="75"/>
      <c r="C86" s="73" t="s">
        <v>3269</v>
      </c>
      <c r="D86" s="78" t="s">
        <v>86</v>
      </c>
      <c r="E86" s="13">
        <v>44513</v>
      </c>
      <c r="F86" s="76" t="s">
        <v>554</v>
      </c>
      <c r="G86" s="13">
        <v>44515</v>
      </c>
      <c r="H86" s="77" t="s">
        <v>3366</v>
      </c>
      <c r="I86" s="16">
        <v>74</v>
      </c>
      <c r="J86" s="16">
        <v>50</v>
      </c>
      <c r="K86" s="16">
        <v>22</v>
      </c>
      <c r="L86" s="16">
        <v>15</v>
      </c>
      <c r="M86" s="81">
        <v>20.350000000000001</v>
      </c>
      <c r="N86" s="95">
        <v>21</v>
      </c>
      <c r="O86" s="64">
        <v>2530</v>
      </c>
      <c r="P86" s="65">
        <f>Table22457891011234567891011121314151617181920212223242526272829[[#This Row],[PEMBULATAN]]*O86</f>
        <v>53130</v>
      </c>
    </row>
    <row r="87" spans="1:16" ht="26.25" customHeight="1" x14ac:dyDescent="0.2">
      <c r="A87" s="14"/>
      <c r="B87" s="75"/>
      <c r="C87" s="73" t="s">
        <v>3270</v>
      </c>
      <c r="D87" s="78" t="s">
        <v>86</v>
      </c>
      <c r="E87" s="13">
        <v>44513</v>
      </c>
      <c r="F87" s="76" t="s">
        <v>554</v>
      </c>
      <c r="G87" s="13">
        <v>44515</v>
      </c>
      <c r="H87" s="77" t="s">
        <v>3366</v>
      </c>
      <c r="I87" s="16">
        <v>93</v>
      </c>
      <c r="J87" s="16">
        <v>60</v>
      </c>
      <c r="K87" s="16">
        <v>20</v>
      </c>
      <c r="L87" s="16">
        <v>24</v>
      </c>
      <c r="M87" s="81">
        <v>27.9</v>
      </c>
      <c r="N87" s="95">
        <v>27.9</v>
      </c>
      <c r="O87" s="64">
        <v>2530</v>
      </c>
      <c r="P87" s="65">
        <f>Table22457891011234567891011121314151617181920212223242526272829[[#This Row],[PEMBULATAN]]*O87</f>
        <v>70587</v>
      </c>
    </row>
    <row r="88" spans="1:16" ht="26.25" customHeight="1" x14ac:dyDescent="0.2">
      <c r="A88" s="14"/>
      <c r="B88" s="75"/>
      <c r="C88" s="73" t="s">
        <v>3271</v>
      </c>
      <c r="D88" s="78" t="s">
        <v>86</v>
      </c>
      <c r="E88" s="13">
        <v>44513</v>
      </c>
      <c r="F88" s="76" t="s">
        <v>554</v>
      </c>
      <c r="G88" s="13">
        <v>44515</v>
      </c>
      <c r="H88" s="77" t="s">
        <v>3366</v>
      </c>
      <c r="I88" s="16">
        <v>72</v>
      </c>
      <c r="J88" s="16">
        <v>53</v>
      </c>
      <c r="K88" s="16">
        <v>14</v>
      </c>
      <c r="L88" s="16">
        <v>10</v>
      </c>
      <c r="M88" s="81">
        <v>13.356</v>
      </c>
      <c r="N88" s="95">
        <v>14</v>
      </c>
      <c r="O88" s="64">
        <v>2530</v>
      </c>
      <c r="P88" s="65">
        <f>Table22457891011234567891011121314151617181920212223242526272829[[#This Row],[PEMBULATAN]]*O88</f>
        <v>35420</v>
      </c>
    </row>
    <row r="89" spans="1:16" ht="26.25" customHeight="1" x14ac:dyDescent="0.2">
      <c r="A89" s="14"/>
      <c r="B89" s="75"/>
      <c r="C89" s="73" t="s">
        <v>3272</v>
      </c>
      <c r="D89" s="78" t="s">
        <v>86</v>
      </c>
      <c r="E89" s="13">
        <v>44513</v>
      </c>
      <c r="F89" s="76" t="s">
        <v>554</v>
      </c>
      <c r="G89" s="13">
        <v>44515</v>
      </c>
      <c r="H89" s="77" t="s">
        <v>3366</v>
      </c>
      <c r="I89" s="16">
        <v>92</v>
      </c>
      <c r="J89" s="16">
        <v>62</v>
      </c>
      <c r="K89" s="16">
        <v>24</v>
      </c>
      <c r="L89" s="16">
        <v>15</v>
      </c>
      <c r="M89" s="81">
        <v>34.223999999999997</v>
      </c>
      <c r="N89" s="95">
        <v>34.223999999999997</v>
      </c>
      <c r="O89" s="64">
        <v>2530</v>
      </c>
      <c r="P89" s="65">
        <f>Table22457891011234567891011121314151617181920212223242526272829[[#This Row],[PEMBULATAN]]*O89</f>
        <v>86586.719999999987</v>
      </c>
    </row>
    <row r="90" spans="1:16" ht="26.25" customHeight="1" x14ac:dyDescent="0.2">
      <c r="A90" s="14"/>
      <c r="B90" s="75"/>
      <c r="C90" s="73" t="s">
        <v>3273</v>
      </c>
      <c r="D90" s="78" t="s">
        <v>86</v>
      </c>
      <c r="E90" s="13">
        <v>44513</v>
      </c>
      <c r="F90" s="76" t="s">
        <v>554</v>
      </c>
      <c r="G90" s="13">
        <v>44515</v>
      </c>
      <c r="H90" s="77" t="s">
        <v>3366</v>
      </c>
      <c r="I90" s="16">
        <v>83</v>
      </c>
      <c r="J90" s="16">
        <v>52</v>
      </c>
      <c r="K90" s="16">
        <v>18</v>
      </c>
      <c r="L90" s="16">
        <v>10</v>
      </c>
      <c r="M90" s="81">
        <v>19.422000000000001</v>
      </c>
      <c r="N90" s="95">
        <v>20</v>
      </c>
      <c r="O90" s="64">
        <v>2530</v>
      </c>
      <c r="P90" s="65">
        <f>Table22457891011234567891011121314151617181920212223242526272829[[#This Row],[PEMBULATAN]]*O90</f>
        <v>50600</v>
      </c>
    </row>
    <row r="91" spans="1:16" ht="26.25" customHeight="1" x14ac:dyDescent="0.2">
      <c r="A91" s="14"/>
      <c r="B91" s="75"/>
      <c r="C91" s="73" t="s">
        <v>3274</v>
      </c>
      <c r="D91" s="78" t="s">
        <v>86</v>
      </c>
      <c r="E91" s="13">
        <v>44513</v>
      </c>
      <c r="F91" s="76" t="s">
        <v>554</v>
      </c>
      <c r="G91" s="13">
        <v>44515</v>
      </c>
      <c r="H91" s="77" t="s">
        <v>3366</v>
      </c>
      <c r="I91" s="16">
        <v>93</v>
      </c>
      <c r="J91" s="16">
        <v>60</v>
      </c>
      <c r="K91" s="16">
        <v>15</v>
      </c>
      <c r="L91" s="16">
        <v>10</v>
      </c>
      <c r="M91" s="81">
        <v>20.925000000000001</v>
      </c>
      <c r="N91" s="95">
        <v>20.925000000000001</v>
      </c>
      <c r="O91" s="64">
        <v>2530</v>
      </c>
      <c r="P91" s="65">
        <f>Table22457891011234567891011121314151617181920212223242526272829[[#This Row],[PEMBULATAN]]*O91</f>
        <v>52940.25</v>
      </c>
    </row>
    <row r="92" spans="1:16" ht="26.25" customHeight="1" x14ac:dyDescent="0.2">
      <c r="A92" s="14"/>
      <c r="B92" s="75"/>
      <c r="C92" s="73" t="s">
        <v>3275</v>
      </c>
      <c r="D92" s="78" t="s">
        <v>86</v>
      </c>
      <c r="E92" s="13">
        <v>44513</v>
      </c>
      <c r="F92" s="76" t="s">
        <v>554</v>
      </c>
      <c r="G92" s="13">
        <v>44515</v>
      </c>
      <c r="H92" s="77" t="s">
        <v>3366</v>
      </c>
      <c r="I92" s="16">
        <v>73</v>
      </c>
      <c r="J92" s="16">
        <v>60</v>
      </c>
      <c r="K92" s="16">
        <v>14</v>
      </c>
      <c r="L92" s="16">
        <v>7</v>
      </c>
      <c r="M92" s="81">
        <v>15.33</v>
      </c>
      <c r="N92" s="95">
        <v>16</v>
      </c>
      <c r="O92" s="64">
        <v>2530</v>
      </c>
      <c r="P92" s="65">
        <f>Table22457891011234567891011121314151617181920212223242526272829[[#This Row],[PEMBULATAN]]*O92</f>
        <v>40480</v>
      </c>
    </row>
    <row r="93" spans="1:16" ht="26.25" customHeight="1" x14ac:dyDescent="0.2">
      <c r="A93" s="14"/>
      <c r="B93" s="75"/>
      <c r="C93" s="73" t="s">
        <v>3276</v>
      </c>
      <c r="D93" s="78" t="s">
        <v>86</v>
      </c>
      <c r="E93" s="13">
        <v>44513</v>
      </c>
      <c r="F93" s="76" t="s">
        <v>554</v>
      </c>
      <c r="G93" s="13">
        <v>44515</v>
      </c>
      <c r="H93" s="77" t="s">
        <v>3366</v>
      </c>
      <c r="I93" s="16">
        <v>80</v>
      </c>
      <c r="J93" s="16">
        <v>62</v>
      </c>
      <c r="K93" s="16">
        <v>20</v>
      </c>
      <c r="L93" s="16">
        <v>14</v>
      </c>
      <c r="M93" s="81">
        <v>24.8</v>
      </c>
      <c r="N93" s="95">
        <v>24.8</v>
      </c>
      <c r="O93" s="64">
        <v>2530</v>
      </c>
      <c r="P93" s="65">
        <f>Table22457891011234567891011121314151617181920212223242526272829[[#This Row],[PEMBULATAN]]*O93</f>
        <v>62744</v>
      </c>
    </row>
    <row r="94" spans="1:16" ht="26.25" customHeight="1" x14ac:dyDescent="0.2">
      <c r="A94" s="14"/>
      <c r="B94" s="75"/>
      <c r="C94" s="73" t="s">
        <v>3277</v>
      </c>
      <c r="D94" s="78" t="s">
        <v>86</v>
      </c>
      <c r="E94" s="13">
        <v>44513</v>
      </c>
      <c r="F94" s="76" t="s">
        <v>554</v>
      </c>
      <c r="G94" s="13">
        <v>44515</v>
      </c>
      <c r="H94" s="77" t="s">
        <v>3366</v>
      </c>
      <c r="I94" s="16">
        <v>52</v>
      </c>
      <c r="J94" s="16">
        <v>31</v>
      </c>
      <c r="K94" s="16">
        <v>14</v>
      </c>
      <c r="L94" s="16">
        <v>2</v>
      </c>
      <c r="M94" s="81">
        <v>5.6420000000000003</v>
      </c>
      <c r="N94" s="95">
        <v>5.6420000000000003</v>
      </c>
      <c r="O94" s="64">
        <v>2530</v>
      </c>
      <c r="P94" s="65">
        <f>Table22457891011234567891011121314151617181920212223242526272829[[#This Row],[PEMBULATAN]]*O94</f>
        <v>14274.26</v>
      </c>
    </row>
    <row r="95" spans="1:16" ht="26.25" customHeight="1" x14ac:dyDescent="0.2">
      <c r="A95" s="14"/>
      <c r="B95" s="75"/>
      <c r="C95" s="73" t="s">
        <v>3278</v>
      </c>
      <c r="D95" s="78" t="s">
        <v>86</v>
      </c>
      <c r="E95" s="13">
        <v>44513</v>
      </c>
      <c r="F95" s="76" t="s">
        <v>554</v>
      </c>
      <c r="G95" s="13">
        <v>44515</v>
      </c>
      <c r="H95" s="77" t="s">
        <v>3366</v>
      </c>
      <c r="I95" s="16">
        <v>60</v>
      </c>
      <c r="J95" s="16">
        <v>45</v>
      </c>
      <c r="K95" s="16">
        <v>15</v>
      </c>
      <c r="L95" s="16">
        <v>8</v>
      </c>
      <c r="M95" s="81">
        <v>10.125</v>
      </c>
      <c r="N95" s="95">
        <v>10.125</v>
      </c>
      <c r="O95" s="64">
        <v>2530</v>
      </c>
      <c r="P95" s="65">
        <f>Table22457891011234567891011121314151617181920212223242526272829[[#This Row],[PEMBULATAN]]*O95</f>
        <v>25616.25</v>
      </c>
    </row>
    <row r="96" spans="1:16" ht="26.25" customHeight="1" x14ac:dyDescent="0.2">
      <c r="A96" s="14"/>
      <c r="B96" s="75"/>
      <c r="C96" s="73" t="s">
        <v>3279</v>
      </c>
      <c r="D96" s="78" t="s">
        <v>86</v>
      </c>
      <c r="E96" s="13">
        <v>44513</v>
      </c>
      <c r="F96" s="76" t="s">
        <v>554</v>
      </c>
      <c r="G96" s="13">
        <v>44515</v>
      </c>
      <c r="H96" s="77" t="s">
        <v>3366</v>
      </c>
      <c r="I96" s="16">
        <v>82</v>
      </c>
      <c r="J96" s="16">
        <v>59</v>
      </c>
      <c r="K96" s="16">
        <v>16</v>
      </c>
      <c r="L96" s="16">
        <v>5</v>
      </c>
      <c r="M96" s="81">
        <v>19.352</v>
      </c>
      <c r="N96" s="95">
        <v>20</v>
      </c>
      <c r="O96" s="64">
        <v>2530</v>
      </c>
      <c r="P96" s="65">
        <f>Table22457891011234567891011121314151617181920212223242526272829[[#This Row],[PEMBULATAN]]*O96</f>
        <v>50600</v>
      </c>
    </row>
    <row r="97" spans="1:16" ht="26.25" customHeight="1" x14ac:dyDescent="0.2">
      <c r="A97" s="14"/>
      <c r="B97" s="75"/>
      <c r="C97" s="73" t="s">
        <v>3280</v>
      </c>
      <c r="D97" s="78" t="s">
        <v>86</v>
      </c>
      <c r="E97" s="13">
        <v>44513</v>
      </c>
      <c r="F97" s="76" t="s">
        <v>554</v>
      </c>
      <c r="G97" s="13">
        <v>44515</v>
      </c>
      <c r="H97" s="77" t="s">
        <v>3366</v>
      </c>
      <c r="I97" s="16">
        <v>73</v>
      </c>
      <c r="J97" s="16">
        <v>56</v>
      </c>
      <c r="K97" s="16">
        <v>12</v>
      </c>
      <c r="L97" s="16">
        <v>8</v>
      </c>
      <c r="M97" s="81">
        <v>12.263999999999999</v>
      </c>
      <c r="N97" s="95">
        <v>12.263999999999999</v>
      </c>
      <c r="O97" s="64">
        <v>2530</v>
      </c>
      <c r="P97" s="65">
        <f>Table22457891011234567891011121314151617181920212223242526272829[[#This Row],[PEMBULATAN]]*O97</f>
        <v>31027.919999999998</v>
      </c>
    </row>
    <row r="98" spans="1:16" ht="26.25" customHeight="1" x14ac:dyDescent="0.2">
      <c r="A98" s="14"/>
      <c r="B98" s="75"/>
      <c r="C98" s="73" t="s">
        <v>3281</v>
      </c>
      <c r="D98" s="78" t="s">
        <v>86</v>
      </c>
      <c r="E98" s="13">
        <v>44513</v>
      </c>
      <c r="F98" s="76" t="s">
        <v>554</v>
      </c>
      <c r="G98" s="13">
        <v>44515</v>
      </c>
      <c r="H98" s="77" t="s">
        <v>3366</v>
      </c>
      <c r="I98" s="16">
        <v>57</v>
      </c>
      <c r="J98" s="16">
        <v>40</v>
      </c>
      <c r="K98" s="16">
        <v>13</v>
      </c>
      <c r="L98" s="16">
        <v>3</v>
      </c>
      <c r="M98" s="81">
        <v>7.41</v>
      </c>
      <c r="N98" s="95">
        <v>8</v>
      </c>
      <c r="O98" s="64">
        <v>2530</v>
      </c>
      <c r="P98" s="65">
        <f>Table22457891011234567891011121314151617181920212223242526272829[[#This Row],[PEMBULATAN]]*O98</f>
        <v>20240</v>
      </c>
    </row>
    <row r="99" spans="1:16" ht="26.25" customHeight="1" x14ac:dyDescent="0.2">
      <c r="A99" s="14"/>
      <c r="B99" s="75"/>
      <c r="C99" s="73" t="s">
        <v>3282</v>
      </c>
      <c r="D99" s="78" t="s">
        <v>86</v>
      </c>
      <c r="E99" s="13">
        <v>44513</v>
      </c>
      <c r="F99" s="76" t="s">
        <v>554</v>
      </c>
      <c r="G99" s="13">
        <v>44515</v>
      </c>
      <c r="H99" s="77" t="s">
        <v>3366</v>
      </c>
      <c r="I99" s="16">
        <v>90</v>
      </c>
      <c r="J99" s="16">
        <v>45</v>
      </c>
      <c r="K99" s="16">
        <v>17</v>
      </c>
      <c r="L99" s="16">
        <v>8</v>
      </c>
      <c r="M99" s="81">
        <v>17.212499999999999</v>
      </c>
      <c r="N99" s="95">
        <v>17.212499999999999</v>
      </c>
      <c r="O99" s="64">
        <v>2530</v>
      </c>
      <c r="P99" s="65">
        <f>Table22457891011234567891011121314151617181920212223242526272829[[#This Row],[PEMBULATAN]]*O99</f>
        <v>43547.625</v>
      </c>
    </row>
    <row r="100" spans="1:16" ht="26.25" customHeight="1" x14ac:dyDescent="0.2">
      <c r="A100" s="14"/>
      <c r="B100" s="75"/>
      <c r="C100" s="73" t="s">
        <v>3283</v>
      </c>
      <c r="D100" s="78" t="s">
        <v>86</v>
      </c>
      <c r="E100" s="13">
        <v>44513</v>
      </c>
      <c r="F100" s="76" t="s">
        <v>554</v>
      </c>
      <c r="G100" s="13">
        <v>44515</v>
      </c>
      <c r="H100" s="77" t="s">
        <v>3366</v>
      </c>
      <c r="I100" s="16">
        <v>82</v>
      </c>
      <c r="J100" s="16">
        <v>52</v>
      </c>
      <c r="K100" s="16">
        <v>16</v>
      </c>
      <c r="L100" s="16">
        <v>10</v>
      </c>
      <c r="M100" s="81">
        <v>17.056000000000001</v>
      </c>
      <c r="N100" s="95">
        <v>17.056000000000001</v>
      </c>
      <c r="O100" s="64">
        <v>2530</v>
      </c>
      <c r="P100" s="65">
        <f>Table22457891011234567891011121314151617181920212223242526272829[[#This Row],[PEMBULATAN]]*O100</f>
        <v>43151.68</v>
      </c>
    </row>
    <row r="101" spans="1:16" ht="26.25" customHeight="1" x14ac:dyDescent="0.2">
      <c r="A101" s="14"/>
      <c r="B101" s="75"/>
      <c r="C101" s="73" t="s">
        <v>3284</v>
      </c>
      <c r="D101" s="78" t="s">
        <v>86</v>
      </c>
      <c r="E101" s="13">
        <v>44513</v>
      </c>
      <c r="F101" s="76" t="s">
        <v>554</v>
      </c>
      <c r="G101" s="13">
        <v>44515</v>
      </c>
      <c r="H101" s="77" t="s">
        <v>3366</v>
      </c>
      <c r="I101" s="16">
        <v>61</v>
      </c>
      <c r="J101" s="16">
        <v>52</v>
      </c>
      <c r="K101" s="16">
        <v>14</v>
      </c>
      <c r="L101" s="16">
        <v>2</v>
      </c>
      <c r="M101" s="81">
        <v>11.102</v>
      </c>
      <c r="N101" s="95">
        <v>11.102</v>
      </c>
      <c r="O101" s="64">
        <v>2530</v>
      </c>
      <c r="P101" s="65">
        <f>Table22457891011234567891011121314151617181920212223242526272829[[#This Row],[PEMBULATAN]]*O101</f>
        <v>28088.06</v>
      </c>
    </row>
    <row r="102" spans="1:16" ht="26.25" customHeight="1" x14ac:dyDescent="0.2">
      <c r="A102" s="14"/>
      <c r="B102" s="75"/>
      <c r="C102" s="73" t="s">
        <v>3285</v>
      </c>
      <c r="D102" s="78" t="s">
        <v>86</v>
      </c>
      <c r="E102" s="13">
        <v>44513</v>
      </c>
      <c r="F102" s="76" t="s">
        <v>554</v>
      </c>
      <c r="G102" s="13">
        <v>44515</v>
      </c>
      <c r="H102" s="77" t="s">
        <v>3366</v>
      </c>
      <c r="I102" s="16">
        <v>73</v>
      </c>
      <c r="J102" s="16">
        <v>60</v>
      </c>
      <c r="K102" s="16">
        <v>20</v>
      </c>
      <c r="L102" s="16">
        <v>9</v>
      </c>
      <c r="M102" s="81">
        <v>21.9</v>
      </c>
      <c r="N102" s="95">
        <v>21.9</v>
      </c>
      <c r="O102" s="64">
        <v>2530</v>
      </c>
      <c r="P102" s="65">
        <f>Table22457891011234567891011121314151617181920212223242526272829[[#This Row],[PEMBULATAN]]*O102</f>
        <v>55407</v>
      </c>
    </row>
    <row r="103" spans="1:16" ht="26.25" customHeight="1" x14ac:dyDescent="0.2">
      <c r="A103" s="14"/>
      <c r="B103" s="75"/>
      <c r="C103" s="73" t="s">
        <v>3286</v>
      </c>
      <c r="D103" s="78" t="s">
        <v>86</v>
      </c>
      <c r="E103" s="13">
        <v>44513</v>
      </c>
      <c r="F103" s="76" t="s">
        <v>554</v>
      </c>
      <c r="G103" s="13">
        <v>44515</v>
      </c>
      <c r="H103" s="77" t="s">
        <v>3366</v>
      </c>
      <c r="I103" s="16">
        <v>86</v>
      </c>
      <c r="J103" s="16">
        <v>61</v>
      </c>
      <c r="K103" s="16">
        <v>20</v>
      </c>
      <c r="L103" s="16">
        <v>15</v>
      </c>
      <c r="M103" s="81">
        <v>26.23</v>
      </c>
      <c r="N103" s="95">
        <v>26.23</v>
      </c>
      <c r="O103" s="64">
        <v>2530</v>
      </c>
      <c r="P103" s="65">
        <f>Table22457891011234567891011121314151617181920212223242526272829[[#This Row],[PEMBULATAN]]*O103</f>
        <v>66361.899999999994</v>
      </c>
    </row>
    <row r="104" spans="1:16" ht="26.25" customHeight="1" x14ac:dyDescent="0.2">
      <c r="A104" s="14"/>
      <c r="B104" s="75"/>
      <c r="C104" s="73" t="s">
        <v>3287</v>
      </c>
      <c r="D104" s="78" t="s">
        <v>86</v>
      </c>
      <c r="E104" s="13">
        <v>44513</v>
      </c>
      <c r="F104" s="76" t="s">
        <v>554</v>
      </c>
      <c r="G104" s="13">
        <v>44515</v>
      </c>
      <c r="H104" s="77" t="s">
        <v>3366</v>
      </c>
      <c r="I104" s="16">
        <v>63</v>
      </c>
      <c r="J104" s="16">
        <v>41</v>
      </c>
      <c r="K104" s="16">
        <v>10</v>
      </c>
      <c r="L104" s="16">
        <v>8</v>
      </c>
      <c r="M104" s="81">
        <v>6.4574999999999996</v>
      </c>
      <c r="N104" s="95">
        <v>8</v>
      </c>
      <c r="O104" s="64">
        <v>2530</v>
      </c>
      <c r="P104" s="65">
        <f>Table22457891011234567891011121314151617181920212223242526272829[[#This Row],[PEMBULATAN]]*O104</f>
        <v>20240</v>
      </c>
    </row>
    <row r="105" spans="1:16" ht="26.25" customHeight="1" x14ac:dyDescent="0.2">
      <c r="A105" s="14"/>
      <c r="B105" s="75"/>
      <c r="C105" s="73" t="s">
        <v>3288</v>
      </c>
      <c r="D105" s="78" t="s">
        <v>86</v>
      </c>
      <c r="E105" s="13">
        <v>44513</v>
      </c>
      <c r="F105" s="76" t="s">
        <v>554</v>
      </c>
      <c r="G105" s="13">
        <v>44515</v>
      </c>
      <c r="H105" s="77" t="s">
        <v>3366</v>
      </c>
      <c r="I105" s="16">
        <v>76</v>
      </c>
      <c r="J105" s="16">
        <v>66</v>
      </c>
      <c r="K105" s="16">
        <v>22</v>
      </c>
      <c r="L105" s="16">
        <v>12</v>
      </c>
      <c r="M105" s="81">
        <v>27.588000000000001</v>
      </c>
      <c r="N105" s="95">
        <v>27.588000000000001</v>
      </c>
      <c r="O105" s="64">
        <v>2530</v>
      </c>
      <c r="P105" s="65">
        <f>Table22457891011234567891011121314151617181920212223242526272829[[#This Row],[PEMBULATAN]]*O105</f>
        <v>69797.64</v>
      </c>
    </row>
    <row r="106" spans="1:16" ht="26.25" customHeight="1" x14ac:dyDescent="0.2">
      <c r="A106" s="14"/>
      <c r="B106" s="75"/>
      <c r="C106" s="73" t="s">
        <v>3289</v>
      </c>
      <c r="D106" s="78" t="s">
        <v>86</v>
      </c>
      <c r="E106" s="13">
        <v>44513</v>
      </c>
      <c r="F106" s="76" t="s">
        <v>554</v>
      </c>
      <c r="G106" s="13">
        <v>44515</v>
      </c>
      <c r="H106" s="77" t="s">
        <v>3366</v>
      </c>
      <c r="I106" s="16">
        <v>78</v>
      </c>
      <c r="J106" s="16">
        <v>50</v>
      </c>
      <c r="K106" s="16">
        <v>18</v>
      </c>
      <c r="L106" s="16">
        <v>8</v>
      </c>
      <c r="M106" s="81">
        <v>17.55</v>
      </c>
      <c r="N106" s="95">
        <v>17.55</v>
      </c>
      <c r="O106" s="64">
        <v>2530</v>
      </c>
      <c r="P106" s="65">
        <f>Table22457891011234567891011121314151617181920212223242526272829[[#This Row],[PEMBULATAN]]*O106</f>
        <v>44401.5</v>
      </c>
    </row>
    <row r="107" spans="1:16" ht="26.25" customHeight="1" x14ac:dyDescent="0.2">
      <c r="A107" s="14"/>
      <c r="B107" s="75"/>
      <c r="C107" s="73" t="s">
        <v>3290</v>
      </c>
      <c r="D107" s="78" t="s">
        <v>86</v>
      </c>
      <c r="E107" s="13">
        <v>44513</v>
      </c>
      <c r="F107" s="76" t="s">
        <v>554</v>
      </c>
      <c r="G107" s="13">
        <v>44515</v>
      </c>
      <c r="H107" s="77" t="s">
        <v>3366</v>
      </c>
      <c r="I107" s="16">
        <v>78</v>
      </c>
      <c r="J107" s="16">
        <v>70</v>
      </c>
      <c r="K107" s="16">
        <v>25</v>
      </c>
      <c r="L107" s="16">
        <v>13</v>
      </c>
      <c r="M107" s="81">
        <v>34.125</v>
      </c>
      <c r="N107" s="95">
        <v>34.125</v>
      </c>
      <c r="O107" s="64">
        <v>2530</v>
      </c>
      <c r="P107" s="65">
        <f>Table22457891011234567891011121314151617181920212223242526272829[[#This Row],[PEMBULATAN]]*O107</f>
        <v>86336.25</v>
      </c>
    </row>
    <row r="108" spans="1:16" ht="26.25" customHeight="1" x14ac:dyDescent="0.2">
      <c r="A108" s="14"/>
      <c r="B108" s="75"/>
      <c r="C108" s="73" t="s">
        <v>3291</v>
      </c>
      <c r="D108" s="78" t="s">
        <v>86</v>
      </c>
      <c r="E108" s="13">
        <v>44513</v>
      </c>
      <c r="F108" s="76" t="s">
        <v>554</v>
      </c>
      <c r="G108" s="13">
        <v>44515</v>
      </c>
      <c r="H108" s="77" t="s">
        <v>3366</v>
      </c>
      <c r="I108" s="16">
        <v>57</v>
      </c>
      <c r="J108" s="16">
        <v>56</v>
      </c>
      <c r="K108" s="16">
        <v>14</v>
      </c>
      <c r="L108" s="16">
        <v>7</v>
      </c>
      <c r="M108" s="81">
        <v>11.172000000000001</v>
      </c>
      <c r="N108" s="95">
        <v>11.172000000000001</v>
      </c>
      <c r="O108" s="64">
        <v>2530</v>
      </c>
      <c r="P108" s="65">
        <f>Table22457891011234567891011121314151617181920212223242526272829[[#This Row],[PEMBULATAN]]*O108</f>
        <v>28265.16</v>
      </c>
    </row>
    <row r="109" spans="1:16" ht="26.25" customHeight="1" x14ac:dyDescent="0.2">
      <c r="A109" s="14"/>
      <c r="B109" s="75"/>
      <c r="C109" s="73" t="s">
        <v>3292</v>
      </c>
      <c r="D109" s="78" t="s">
        <v>86</v>
      </c>
      <c r="E109" s="13">
        <v>44513</v>
      </c>
      <c r="F109" s="76" t="s">
        <v>554</v>
      </c>
      <c r="G109" s="13">
        <v>44515</v>
      </c>
      <c r="H109" s="77" t="s">
        <v>3366</v>
      </c>
      <c r="I109" s="16">
        <v>75</v>
      </c>
      <c r="J109" s="16">
        <v>36</v>
      </c>
      <c r="K109" s="16">
        <v>20</v>
      </c>
      <c r="L109" s="16">
        <v>14</v>
      </c>
      <c r="M109" s="81">
        <v>13.5</v>
      </c>
      <c r="N109" s="95">
        <v>14</v>
      </c>
      <c r="O109" s="64">
        <v>2530</v>
      </c>
      <c r="P109" s="65">
        <f>Table22457891011234567891011121314151617181920212223242526272829[[#This Row],[PEMBULATAN]]*O109</f>
        <v>35420</v>
      </c>
    </row>
    <row r="110" spans="1:16" ht="26.25" customHeight="1" x14ac:dyDescent="0.2">
      <c r="A110" s="14"/>
      <c r="B110" s="75"/>
      <c r="C110" s="73" t="s">
        <v>3293</v>
      </c>
      <c r="D110" s="78" t="s">
        <v>86</v>
      </c>
      <c r="E110" s="13">
        <v>44513</v>
      </c>
      <c r="F110" s="76" t="s">
        <v>554</v>
      </c>
      <c r="G110" s="13">
        <v>44515</v>
      </c>
      <c r="H110" s="77" t="s">
        <v>3366</v>
      </c>
      <c r="I110" s="16">
        <v>22</v>
      </c>
      <c r="J110" s="16">
        <v>9</v>
      </c>
      <c r="K110" s="16">
        <v>6</v>
      </c>
      <c r="L110" s="16">
        <v>1</v>
      </c>
      <c r="M110" s="81">
        <v>0.29699999999999999</v>
      </c>
      <c r="N110" s="95">
        <v>1</v>
      </c>
      <c r="O110" s="64">
        <v>2530</v>
      </c>
      <c r="P110" s="65">
        <f>Table22457891011234567891011121314151617181920212223242526272829[[#This Row],[PEMBULATAN]]*O110</f>
        <v>2530</v>
      </c>
    </row>
    <row r="111" spans="1:16" ht="26.25" customHeight="1" x14ac:dyDescent="0.2">
      <c r="A111" s="14"/>
      <c r="B111" s="75"/>
      <c r="C111" s="73" t="s">
        <v>3294</v>
      </c>
      <c r="D111" s="78" t="s">
        <v>86</v>
      </c>
      <c r="E111" s="13">
        <v>44513</v>
      </c>
      <c r="F111" s="76" t="s">
        <v>554</v>
      </c>
      <c r="G111" s="13">
        <v>44515</v>
      </c>
      <c r="H111" s="77" t="s">
        <v>3366</v>
      </c>
      <c r="I111" s="16">
        <v>85</v>
      </c>
      <c r="J111" s="16">
        <v>54</v>
      </c>
      <c r="K111" s="16">
        <v>20</v>
      </c>
      <c r="L111" s="16">
        <v>12</v>
      </c>
      <c r="M111" s="81">
        <v>22.95</v>
      </c>
      <c r="N111" s="95">
        <v>22.95</v>
      </c>
      <c r="O111" s="64">
        <v>2530</v>
      </c>
      <c r="P111" s="65">
        <f>Table22457891011234567891011121314151617181920212223242526272829[[#This Row],[PEMBULATAN]]*O111</f>
        <v>58063.5</v>
      </c>
    </row>
    <row r="112" spans="1:16" ht="26.25" customHeight="1" x14ac:dyDescent="0.2">
      <c r="A112" s="14"/>
      <c r="B112" s="75"/>
      <c r="C112" s="73" t="s">
        <v>3295</v>
      </c>
      <c r="D112" s="78" t="s">
        <v>86</v>
      </c>
      <c r="E112" s="13">
        <v>44513</v>
      </c>
      <c r="F112" s="76" t="s">
        <v>554</v>
      </c>
      <c r="G112" s="13">
        <v>44515</v>
      </c>
      <c r="H112" s="77" t="s">
        <v>3366</v>
      </c>
      <c r="I112" s="16">
        <v>70</v>
      </c>
      <c r="J112" s="16">
        <v>52</v>
      </c>
      <c r="K112" s="16">
        <v>14</v>
      </c>
      <c r="L112" s="16">
        <v>8</v>
      </c>
      <c r="M112" s="81">
        <v>12.74</v>
      </c>
      <c r="N112" s="95">
        <v>12.74</v>
      </c>
      <c r="O112" s="64">
        <v>2530</v>
      </c>
      <c r="P112" s="65">
        <f>Table22457891011234567891011121314151617181920212223242526272829[[#This Row],[PEMBULATAN]]*O112</f>
        <v>32232.2</v>
      </c>
    </row>
    <row r="113" spans="1:16" ht="26.25" customHeight="1" x14ac:dyDescent="0.2">
      <c r="A113" s="14"/>
      <c r="B113" s="75"/>
      <c r="C113" s="73" t="s">
        <v>3296</v>
      </c>
      <c r="D113" s="78" t="s">
        <v>86</v>
      </c>
      <c r="E113" s="13">
        <v>44513</v>
      </c>
      <c r="F113" s="76" t="s">
        <v>554</v>
      </c>
      <c r="G113" s="13">
        <v>44515</v>
      </c>
      <c r="H113" s="77" t="s">
        <v>3366</v>
      </c>
      <c r="I113" s="16">
        <v>84</v>
      </c>
      <c r="J113" s="16">
        <v>52</v>
      </c>
      <c r="K113" s="16">
        <v>15</v>
      </c>
      <c r="L113" s="16">
        <v>8</v>
      </c>
      <c r="M113" s="81">
        <v>16.38</v>
      </c>
      <c r="N113" s="95">
        <v>17</v>
      </c>
      <c r="O113" s="64">
        <v>2530</v>
      </c>
      <c r="P113" s="65">
        <f>Table22457891011234567891011121314151617181920212223242526272829[[#This Row],[PEMBULATAN]]*O113</f>
        <v>43010</v>
      </c>
    </row>
    <row r="114" spans="1:16" ht="26.25" customHeight="1" x14ac:dyDescent="0.2">
      <c r="A114" s="14"/>
      <c r="B114" s="75"/>
      <c r="C114" s="73" t="s">
        <v>3297</v>
      </c>
      <c r="D114" s="78" t="s">
        <v>86</v>
      </c>
      <c r="E114" s="13">
        <v>44513</v>
      </c>
      <c r="F114" s="76" t="s">
        <v>554</v>
      </c>
      <c r="G114" s="13">
        <v>44515</v>
      </c>
      <c r="H114" s="77" t="s">
        <v>3366</v>
      </c>
      <c r="I114" s="16">
        <v>73</v>
      </c>
      <c r="J114" s="16">
        <v>62</v>
      </c>
      <c r="K114" s="16">
        <v>14</v>
      </c>
      <c r="L114" s="16">
        <v>10</v>
      </c>
      <c r="M114" s="81">
        <v>15.840999999999999</v>
      </c>
      <c r="N114" s="95">
        <v>15.840999999999999</v>
      </c>
      <c r="O114" s="64">
        <v>2530</v>
      </c>
      <c r="P114" s="65">
        <f>Table22457891011234567891011121314151617181920212223242526272829[[#This Row],[PEMBULATAN]]*O114</f>
        <v>40077.729999999996</v>
      </c>
    </row>
    <row r="115" spans="1:16" ht="26.25" customHeight="1" x14ac:dyDescent="0.2">
      <c r="A115" s="14"/>
      <c r="B115" s="75"/>
      <c r="C115" s="73" t="s">
        <v>3298</v>
      </c>
      <c r="D115" s="78" t="s">
        <v>86</v>
      </c>
      <c r="E115" s="13">
        <v>44513</v>
      </c>
      <c r="F115" s="76" t="s">
        <v>554</v>
      </c>
      <c r="G115" s="13">
        <v>44515</v>
      </c>
      <c r="H115" s="77" t="s">
        <v>3366</v>
      </c>
      <c r="I115" s="16">
        <v>73</v>
      </c>
      <c r="J115" s="16">
        <v>69</v>
      </c>
      <c r="K115" s="16">
        <v>15</v>
      </c>
      <c r="L115" s="16">
        <v>15</v>
      </c>
      <c r="M115" s="81">
        <v>18.888750000000002</v>
      </c>
      <c r="N115" s="95">
        <v>18.888750000000002</v>
      </c>
      <c r="O115" s="64">
        <v>2530</v>
      </c>
      <c r="P115" s="65">
        <f>Table22457891011234567891011121314151617181920212223242526272829[[#This Row],[PEMBULATAN]]*O115</f>
        <v>47788.537500000006</v>
      </c>
    </row>
    <row r="116" spans="1:16" ht="26.25" customHeight="1" x14ac:dyDescent="0.2">
      <c r="A116" s="14"/>
      <c r="B116" s="75"/>
      <c r="C116" s="73" t="s">
        <v>3299</v>
      </c>
      <c r="D116" s="78" t="s">
        <v>86</v>
      </c>
      <c r="E116" s="13">
        <v>44513</v>
      </c>
      <c r="F116" s="76" t="s">
        <v>554</v>
      </c>
      <c r="G116" s="13">
        <v>44515</v>
      </c>
      <c r="H116" s="77" t="s">
        <v>3366</v>
      </c>
      <c r="I116" s="16">
        <v>102</v>
      </c>
      <c r="J116" s="16">
        <v>32</v>
      </c>
      <c r="K116" s="16">
        <v>30</v>
      </c>
      <c r="L116" s="16">
        <v>10</v>
      </c>
      <c r="M116" s="81">
        <v>24.48</v>
      </c>
      <c r="N116" s="95">
        <v>25</v>
      </c>
      <c r="O116" s="64">
        <v>2530</v>
      </c>
      <c r="P116" s="65">
        <f>Table22457891011234567891011121314151617181920212223242526272829[[#This Row],[PEMBULATAN]]*O116</f>
        <v>63250</v>
      </c>
    </row>
    <row r="117" spans="1:16" ht="26.25" customHeight="1" x14ac:dyDescent="0.2">
      <c r="A117" s="14"/>
      <c r="B117" s="75"/>
      <c r="C117" s="73" t="s">
        <v>3300</v>
      </c>
      <c r="D117" s="78" t="s">
        <v>86</v>
      </c>
      <c r="E117" s="13">
        <v>44513</v>
      </c>
      <c r="F117" s="76" t="s">
        <v>554</v>
      </c>
      <c r="G117" s="13">
        <v>44515</v>
      </c>
      <c r="H117" s="77" t="s">
        <v>3366</v>
      </c>
      <c r="I117" s="16">
        <v>85</v>
      </c>
      <c r="J117" s="16">
        <v>58</v>
      </c>
      <c r="K117" s="16">
        <v>16</v>
      </c>
      <c r="L117" s="16">
        <v>11</v>
      </c>
      <c r="M117" s="81">
        <v>19.72</v>
      </c>
      <c r="N117" s="95">
        <v>19.72</v>
      </c>
      <c r="O117" s="64">
        <v>2530</v>
      </c>
      <c r="P117" s="65">
        <f>Table22457891011234567891011121314151617181920212223242526272829[[#This Row],[PEMBULATAN]]*O117</f>
        <v>49891.6</v>
      </c>
    </row>
    <row r="118" spans="1:16" ht="26.25" customHeight="1" x14ac:dyDescent="0.2">
      <c r="A118" s="14"/>
      <c r="B118" s="75"/>
      <c r="C118" s="73" t="s">
        <v>3301</v>
      </c>
      <c r="D118" s="78" t="s">
        <v>86</v>
      </c>
      <c r="E118" s="13">
        <v>44513</v>
      </c>
      <c r="F118" s="76" t="s">
        <v>554</v>
      </c>
      <c r="G118" s="13">
        <v>44515</v>
      </c>
      <c r="H118" s="77" t="s">
        <v>3366</v>
      </c>
      <c r="I118" s="16">
        <v>76</v>
      </c>
      <c r="J118" s="16">
        <v>51</v>
      </c>
      <c r="K118" s="16">
        <v>15</v>
      </c>
      <c r="L118" s="16">
        <v>6</v>
      </c>
      <c r="M118" s="81">
        <v>14.535</v>
      </c>
      <c r="N118" s="95">
        <v>14.535</v>
      </c>
      <c r="O118" s="64">
        <v>2530</v>
      </c>
      <c r="P118" s="65">
        <f>Table22457891011234567891011121314151617181920212223242526272829[[#This Row],[PEMBULATAN]]*O118</f>
        <v>36773.550000000003</v>
      </c>
    </row>
    <row r="119" spans="1:16" ht="26.25" customHeight="1" x14ac:dyDescent="0.2">
      <c r="A119" s="14"/>
      <c r="B119" s="75"/>
      <c r="C119" s="73" t="s">
        <v>3302</v>
      </c>
      <c r="D119" s="78" t="s">
        <v>86</v>
      </c>
      <c r="E119" s="13">
        <v>44513</v>
      </c>
      <c r="F119" s="76" t="s">
        <v>554</v>
      </c>
      <c r="G119" s="13">
        <v>44515</v>
      </c>
      <c r="H119" s="77" t="s">
        <v>3366</v>
      </c>
      <c r="I119" s="16">
        <v>80</v>
      </c>
      <c r="J119" s="16">
        <v>56</v>
      </c>
      <c r="K119" s="16">
        <v>20</v>
      </c>
      <c r="L119" s="16">
        <v>15</v>
      </c>
      <c r="M119" s="81">
        <v>22.4</v>
      </c>
      <c r="N119" s="95">
        <v>23</v>
      </c>
      <c r="O119" s="64">
        <v>2530</v>
      </c>
      <c r="P119" s="65">
        <f>Table22457891011234567891011121314151617181920212223242526272829[[#This Row],[PEMBULATAN]]*O119</f>
        <v>58190</v>
      </c>
    </row>
    <row r="120" spans="1:16" ht="26.25" customHeight="1" x14ac:dyDescent="0.2">
      <c r="A120" s="14"/>
      <c r="B120" s="75"/>
      <c r="C120" s="73" t="s">
        <v>3303</v>
      </c>
      <c r="D120" s="78" t="s">
        <v>86</v>
      </c>
      <c r="E120" s="13">
        <v>44513</v>
      </c>
      <c r="F120" s="76" t="s">
        <v>554</v>
      </c>
      <c r="G120" s="13">
        <v>44515</v>
      </c>
      <c r="H120" s="77" t="s">
        <v>3366</v>
      </c>
      <c r="I120" s="16">
        <v>71</v>
      </c>
      <c r="J120" s="16">
        <v>41</v>
      </c>
      <c r="K120" s="16">
        <v>15</v>
      </c>
      <c r="L120" s="16">
        <v>6</v>
      </c>
      <c r="M120" s="81">
        <v>10.91625</v>
      </c>
      <c r="N120" s="95">
        <v>10.91625</v>
      </c>
      <c r="O120" s="64">
        <v>2530</v>
      </c>
      <c r="P120" s="65">
        <f>Table22457891011234567891011121314151617181920212223242526272829[[#This Row],[PEMBULATAN]]*O120</f>
        <v>27618.112499999999</v>
      </c>
    </row>
    <row r="121" spans="1:16" ht="26.25" customHeight="1" x14ac:dyDescent="0.2">
      <c r="A121" s="14"/>
      <c r="B121" s="75"/>
      <c r="C121" s="73" t="s">
        <v>3304</v>
      </c>
      <c r="D121" s="78" t="s">
        <v>86</v>
      </c>
      <c r="E121" s="13">
        <v>44513</v>
      </c>
      <c r="F121" s="76" t="s">
        <v>554</v>
      </c>
      <c r="G121" s="13">
        <v>44515</v>
      </c>
      <c r="H121" s="77" t="s">
        <v>3366</v>
      </c>
      <c r="I121" s="16">
        <v>85</v>
      </c>
      <c r="J121" s="16">
        <v>60</v>
      </c>
      <c r="K121" s="16">
        <v>20</v>
      </c>
      <c r="L121" s="16">
        <v>20</v>
      </c>
      <c r="M121" s="81">
        <v>25.5</v>
      </c>
      <c r="N121" s="95">
        <v>25.5</v>
      </c>
      <c r="O121" s="64">
        <v>2530</v>
      </c>
      <c r="P121" s="65">
        <f>Table22457891011234567891011121314151617181920212223242526272829[[#This Row],[PEMBULATAN]]*O121</f>
        <v>64515</v>
      </c>
    </row>
    <row r="122" spans="1:16" ht="26.25" customHeight="1" x14ac:dyDescent="0.2">
      <c r="A122" s="14"/>
      <c r="B122" s="75"/>
      <c r="C122" s="73" t="s">
        <v>3305</v>
      </c>
      <c r="D122" s="78" t="s">
        <v>86</v>
      </c>
      <c r="E122" s="13">
        <v>44513</v>
      </c>
      <c r="F122" s="76" t="s">
        <v>554</v>
      </c>
      <c r="G122" s="13">
        <v>44515</v>
      </c>
      <c r="H122" s="77" t="s">
        <v>3366</v>
      </c>
      <c r="I122" s="16">
        <v>75</v>
      </c>
      <c r="J122" s="16">
        <v>53</v>
      </c>
      <c r="K122" s="16">
        <v>15</v>
      </c>
      <c r="L122" s="16">
        <v>9</v>
      </c>
      <c r="M122" s="81">
        <v>14.90625</v>
      </c>
      <c r="N122" s="95">
        <v>14.90625</v>
      </c>
      <c r="O122" s="64">
        <v>2530</v>
      </c>
      <c r="P122" s="65">
        <f>Table22457891011234567891011121314151617181920212223242526272829[[#This Row],[PEMBULATAN]]*O122</f>
        <v>37712.8125</v>
      </c>
    </row>
    <row r="123" spans="1:16" ht="26.25" customHeight="1" x14ac:dyDescent="0.2">
      <c r="A123" s="14"/>
      <c r="B123" s="75"/>
      <c r="C123" s="73" t="s">
        <v>3306</v>
      </c>
      <c r="D123" s="78" t="s">
        <v>86</v>
      </c>
      <c r="E123" s="13">
        <v>44513</v>
      </c>
      <c r="F123" s="76" t="s">
        <v>554</v>
      </c>
      <c r="G123" s="13">
        <v>44515</v>
      </c>
      <c r="H123" s="77" t="s">
        <v>3366</v>
      </c>
      <c r="I123" s="16">
        <v>76</v>
      </c>
      <c r="J123" s="16">
        <v>61</v>
      </c>
      <c r="K123" s="16">
        <v>15</v>
      </c>
      <c r="L123" s="16">
        <v>15</v>
      </c>
      <c r="M123" s="81">
        <v>17.385000000000002</v>
      </c>
      <c r="N123" s="95">
        <v>18</v>
      </c>
      <c r="O123" s="64">
        <v>2530</v>
      </c>
      <c r="P123" s="65">
        <f>Table22457891011234567891011121314151617181920212223242526272829[[#This Row],[PEMBULATAN]]*O123</f>
        <v>45540</v>
      </c>
    </row>
    <row r="124" spans="1:16" ht="26.25" customHeight="1" x14ac:dyDescent="0.2">
      <c r="A124" s="14"/>
      <c r="B124" s="75"/>
      <c r="C124" s="73" t="s">
        <v>3307</v>
      </c>
      <c r="D124" s="78" t="s">
        <v>86</v>
      </c>
      <c r="E124" s="13">
        <v>44513</v>
      </c>
      <c r="F124" s="76" t="s">
        <v>554</v>
      </c>
      <c r="G124" s="13">
        <v>44515</v>
      </c>
      <c r="H124" s="77" t="s">
        <v>3366</v>
      </c>
      <c r="I124" s="16">
        <v>75</v>
      </c>
      <c r="J124" s="16">
        <v>62</v>
      </c>
      <c r="K124" s="16">
        <v>15</v>
      </c>
      <c r="L124" s="16">
        <v>9</v>
      </c>
      <c r="M124" s="81">
        <v>17.4375</v>
      </c>
      <c r="N124" s="95">
        <v>18</v>
      </c>
      <c r="O124" s="64">
        <v>2530</v>
      </c>
      <c r="P124" s="65">
        <f>Table22457891011234567891011121314151617181920212223242526272829[[#This Row],[PEMBULATAN]]*O124</f>
        <v>45540</v>
      </c>
    </row>
    <row r="125" spans="1:16" ht="26.25" customHeight="1" x14ac:dyDescent="0.2">
      <c r="A125" s="14"/>
      <c r="B125" s="75"/>
      <c r="C125" s="73" t="s">
        <v>3308</v>
      </c>
      <c r="D125" s="78" t="s">
        <v>86</v>
      </c>
      <c r="E125" s="13">
        <v>44513</v>
      </c>
      <c r="F125" s="76" t="s">
        <v>554</v>
      </c>
      <c r="G125" s="13">
        <v>44515</v>
      </c>
      <c r="H125" s="77" t="s">
        <v>3366</v>
      </c>
      <c r="I125" s="16">
        <v>27</v>
      </c>
      <c r="J125" s="16">
        <v>16</v>
      </c>
      <c r="K125" s="16">
        <v>3</v>
      </c>
      <c r="L125" s="16">
        <v>1</v>
      </c>
      <c r="M125" s="81">
        <v>0.32400000000000001</v>
      </c>
      <c r="N125" s="95">
        <v>1</v>
      </c>
      <c r="O125" s="64">
        <v>2530</v>
      </c>
      <c r="P125" s="65">
        <f>Table22457891011234567891011121314151617181920212223242526272829[[#This Row],[PEMBULATAN]]*O125</f>
        <v>2530</v>
      </c>
    </row>
    <row r="126" spans="1:16" ht="26.25" customHeight="1" x14ac:dyDescent="0.2">
      <c r="A126" s="14"/>
      <c r="B126" s="75"/>
      <c r="C126" s="73" t="s">
        <v>3309</v>
      </c>
      <c r="D126" s="78" t="s">
        <v>86</v>
      </c>
      <c r="E126" s="13">
        <v>44513</v>
      </c>
      <c r="F126" s="76" t="s">
        <v>554</v>
      </c>
      <c r="G126" s="13">
        <v>44515</v>
      </c>
      <c r="H126" s="77" t="s">
        <v>3366</v>
      </c>
      <c r="I126" s="16">
        <v>46</v>
      </c>
      <c r="J126" s="16">
        <v>34</v>
      </c>
      <c r="K126" s="16">
        <v>10</v>
      </c>
      <c r="L126" s="16">
        <v>2</v>
      </c>
      <c r="M126" s="81">
        <v>3.91</v>
      </c>
      <c r="N126" s="95">
        <v>3.91</v>
      </c>
      <c r="O126" s="64">
        <v>2530</v>
      </c>
      <c r="P126" s="65">
        <f>Table22457891011234567891011121314151617181920212223242526272829[[#This Row],[PEMBULATAN]]*O126</f>
        <v>9892.3000000000011</v>
      </c>
    </row>
    <row r="127" spans="1:16" ht="26.25" customHeight="1" x14ac:dyDescent="0.2">
      <c r="A127" s="14"/>
      <c r="B127" s="75"/>
      <c r="C127" s="73" t="s">
        <v>3310</v>
      </c>
      <c r="D127" s="78" t="s">
        <v>86</v>
      </c>
      <c r="E127" s="13">
        <v>44513</v>
      </c>
      <c r="F127" s="76" t="s">
        <v>554</v>
      </c>
      <c r="G127" s="13">
        <v>44515</v>
      </c>
      <c r="H127" s="77" t="s">
        <v>3366</v>
      </c>
      <c r="I127" s="16">
        <v>58</v>
      </c>
      <c r="J127" s="16">
        <v>42</v>
      </c>
      <c r="K127" s="16">
        <v>15</v>
      </c>
      <c r="L127" s="16">
        <v>7</v>
      </c>
      <c r="M127" s="81">
        <v>9.1349999999999998</v>
      </c>
      <c r="N127" s="95">
        <v>9.1349999999999998</v>
      </c>
      <c r="O127" s="64">
        <v>2530</v>
      </c>
      <c r="P127" s="65">
        <f>Table22457891011234567891011121314151617181920212223242526272829[[#This Row],[PEMBULATAN]]*O127</f>
        <v>23111.55</v>
      </c>
    </row>
    <row r="128" spans="1:16" ht="26.25" customHeight="1" x14ac:dyDescent="0.2">
      <c r="A128" s="14"/>
      <c r="B128" s="75"/>
      <c r="C128" s="73" t="s">
        <v>3311</v>
      </c>
      <c r="D128" s="78" t="s">
        <v>86</v>
      </c>
      <c r="E128" s="13">
        <v>44513</v>
      </c>
      <c r="F128" s="76" t="s">
        <v>554</v>
      </c>
      <c r="G128" s="13">
        <v>44515</v>
      </c>
      <c r="H128" s="77" t="s">
        <v>3366</v>
      </c>
      <c r="I128" s="16">
        <v>60</v>
      </c>
      <c r="J128" s="16">
        <v>38</v>
      </c>
      <c r="K128" s="16">
        <v>10</v>
      </c>
      <c r="L128" s="16">
        <v>4</v>
      </c>
      <c r="M128" s="81">
        <v>5.7</v>
      </c>
      <c r="N128" s="95">
        <v>5.7</v>
      </c>
      <c r="O128" s="64">
        <v>2530</v>
      </c>
      <c r="P128" s="65">
        <f>Table22457891011234567891011121314151617181920212223242526272829[[#This Row],[PEMBULATAN]]*O128</f>
        <v>14421</v>
      </c>
    </row>
    <row r="129" spans="1:16" ht="26.25" customHeight="1" x14ac:dyDescent="0.2">
      <c r="A129" s="14"/>
      <c r="B129" s="75"/>
      <c r="C129" s="73" t="s">
        <v>3312</v>
      </c>
      <c r="D129" s="78" t="s">
        <v>86</v>
      </c>
      <c r="E129" s="13">
        <v>44513</v>
      </c>
      <c r="F129" s="76" t="s">
        <v>554</v>
      </c>
      <c r="G129" s="13">
        <v>44515</v>
      </c>
      <c r="H129" s="77" t="s">
        <v>3366</v>
      </c>
      <c r="I129" s="16">
        <v>25</v>
      </c>
      <c r="J129" s="16">
        <v>23</v>
      </c>
      <c r="K129" s="16">
        <v>8</v>
      </c>
      <c r="L129" s="16">
        <v>1</v>
      </c>
      <c r="M129" s="81">
        <v>1.1499999999999999</v>
      </c>
      <c r="N129" s="95">
        <v>1.1499999999999999</v>
      </c>
      <c r="O129" s="64">
        <v>2530</v>
      </c>
      <c r="P129" s="65">
        <f>Table22457891011234567891011121314151617181920212223242526272829[[#This Row],[PEMBULATAN]]*O129</f>
        <v>2909.5</v>
      </c>
    </row>
    <row r="130" spans="1:16" ht="26.25" customHeight="1" x14ac:dyDescent="0.2">
      <c r="A130" s="14"/>
      <c r="B130" s="75"/>
      <c r="C130" s="73" t="s">
        <v>3313</v>
      </c>
      <c r="D130" s="78" t="s">
        <v>86</v>
      </c>
      <c r="E130" s="13">
        <v>44513</v>
      </c>
      <c r="F130" s="76" t="s">
        <v>554</v>
      </c>
      <c r="G130" s="13">
        <v>44515</v>
      </c>
      <c r="H130" s="77" t="s">
        <v>3366</v>
      </c>
      <c r="I130" s="16">
        <v>83</v>
      </c>
      <c r="J130" s="16">
        <v>62</v>
      </c>
      <c r="K130" s="16">
        <v>20</v>
      </c>
      <c r="L130" s="16">
        <v>13</v>
      </c>
      <c r="M130" s="81">
        <v>25.73</v>
      </c>
      <c r="N130" s="95">
        <v>25.73</v>
      </c>
      <c r="O130" s="64">
        <v>2530</v>
      </c>
      <c r="P130" s="65">
        <f>Table22457891011234567891011121314151617181920212223242526272829[[#This Row],[PEMBULATAN]]*O130</f>
        <v>65096.9</v>
      </c>
    </row>
    <row r="131" spans="1:16" ht="26.25" customHeight="1" x14ac:dyDescent="0.2">
      <c r="A131" s="14"/>
      <c r="B131" s="75"/>
      <c r="C131" s="73" t="s">
        <v>3314</v>
      </c>
      <c r="D131" s="78" t="s">
        <v>86</v>
      </c>
      <c r="E131" s="13">
        <v>44513</v>
      </c>
      <c r="F131" s="76" t="s">
        <v>554</v>
      </c>
      <c r="G131" s="13">
        <v>44515</v>
      </c>
      <c r="H131" s="77" t="s">
        <v>3366</v>
      </c>
      <c r="I131" s="16">
        <v>85</v>
      </c>
      <c r="J131" s="16">
        <v>61</v>
      </c>
      <c r="K131" s="16">
        <v>20</v>
      </c>
      <c r="L131" s="16">
        <v>10</v>
      </c>
      <c r="M131" s="81">
        <v>25.925000000000001</v>
      </c>
      <c r="N131" s="95">
        <v>25.925000000000001</v>
      </c>
      <c r="O131" s="64">
        <v>2530</v>
      </c>
      <c r="P131" s="65">
        <f>Table22457891011234567891011121314151617181920212223242526272829[[#This Row],[PEMBULATAN]]*O131</f>
        <v>65590.25</v>
      </c>
    </row>
    <row r="132" spans="1:16" ht="26.25" customHeight="1" x14ac:dyDescent="0.2">
      <c r="A132" s="14"/>
      <c r="B132" s="75"/>
      <c r="C132" s="73" t="s">
        <v>3315</v>
      </c>
      <c r="D132" s="78" t="s">
        <v>86</v>
      </c>
      <c r="E132" s="13">
        <v>44513</v>
      </c>
      <c r="F132" s="76" t="s">
        <v>554</v>
      </c>
      <c r="G132" s="13">
        <v>44515</v>
      </c>
      <c r="H132" s="77" t="s">
        <v>3366</v>
      </c>
      <c r="I132" s="16">
        <v>83</v>
      </c>
      <c r="J132" s="16">
        <v>60</v>
      </c>
      <c r="K132" s="16">
        <v>18</v>
      </c>
      <c r="L132" s="16">
        <v>9</v>
      </c>
      <c r="M132" s="81">
        <v>22.41</v>
      </c>
      <c r="N132" s="95">
        <v>23</v>
      </c>
      <c r="O132" s="64">
        <v>2530</v>
      </c>
      <c r="P132" s="65">
        <f>Table22457891011234567891011121314151617181920212223242526272829[[#This Row],[PEMBULATAN]]*O132</f>
        <v>58190</v>
      </c>
    </row>
    <row r="133" spans="1:16" ht="26.25" customHeight="1" x14ac:dyDescent="0.2">
      <c r="A133" s="14"/>
      <c r="B133" s="75"/>
      <c r="C133" s="73" t="s">
        <v>3316</v>
      </c>
      <c r="D133" s="78" t="s">
        <v>86</v>
      </c>
      <c r="E133" s="13">
        <v>44513</v>
      </c>
      <c r="F133" s="76" t="s">
        <v>554</v>
      </c>
      <c r="G133" s="13">
        <v>44515</v>
      </c>
      <c r="H133" s="77" t="s">
        <v>3366</v>
      </c>
      <c r="I133" s="16">
        <v>107</v>
      </c>
      <c r="J133" s="16">
        <v>31</v>
      </c>
      <c r="K133" s="16">
        <v>22</v>
      </c>
      <c r="L133" s="16">
        <v>10</v>
      </c>
      <c r="M133" s="81">
        <v>18.243500000000001</v>
      </c>
      <c r="N133" s="95">
        <v>18.243500000000001</v>
      </c>
      <c r="O133" s="64">
        <v>2530</v>
      </c>
      <c r="P133" s="65">
        <f>Table22457891011234567891011121314151617181920212223242526272829[[#This Row],[PEMBULATAN]]*O133</f>
        <v>46156.055</v>
      </c>
    </row>
    <row r="134" spans="1:16" ht="26.25" customHeight="1" x14ac:dyDescent="0.2">
      <c r="A134" s="14"/>
      <c r="B134" s="75"/>
      <c r="C134" s="73" t="s">
        <v>3317</v>
      </c>
      <c r="D134" s="78" t="s">
        <v>86</v>
      </c>
      <c r="E134" s="13">
        <v>44513</v>
      </c>
      <c r="F134" s="76" t="s">
        <v>554</v>
      </c>
      <c r="G134" s="13">
        <v>44515</v>
      </c>
      <c r="H134" s="77" t="s">
        <v>3366</v>
      </c>
      <c r="I134" s="16">
        <v>96</v>
      </c>
      <c r="J134" s="16">
        <v>61</v>
      </c>
      <c r="K134" s="16">
        <v>20</v>
      </c>
      <c r="L134" s="16">
        <v>12</v>
      </c>
      <c r="M134" s="81">
        <v>29.28</v>
      </c>
      <c r="N134" s="95">
        <v>29.28</v>
      </c>
      <c r="O134" s="64">
        <v>2530</v>
      </c>
      <c r="P134" s="65">
        <f>Table22457891011234567891011121314151617181920212223242526272829[[#This Row],[PEMBULATAN]]*O134</f>
        <v>74078.400000000009</v>
      </c>
    </row>
    <row r="135" spans="1:16" ht="26.25" customHeight="1" x14ac:dyDescent="0.2">
      <c r="A135" s="14"/>
      <c r="B135" s="75"/>
      <c r="C135" s="73" t="s">
        <v>3318</v>
      </c>
      <c r="D135" s="78" t="s">
        <v>86</v>
      </c>
      <c r="E135" s="13">
        <v>44513</v>
      </c>
      <c r="F135" s="76" t="s">
        <v>554</v>
      </c>
      <c r="G135" s="13">
        <v>44515</v>
      </c>
      <c r="H135" s="77" t="s">
        <v>3366</v>
      </c>
      <c r="I135" s="16">
        <v>52</v>
      </c>
      <c r="J135" s="16">
        <v>26</v>
      </c>
      <c r="K135" s="16">
        <v>3</v>
      </c>
      <c r="L135" s="16">
        <v>1</v>
      </c>
      <c r="M135" s="81">
        <v>1.014</v>
      </c>
      <c r="N135" s="95">
        <v>1.014</v>
      </c>
      <c r="O135" s="64">
        <v>2530</v>
      </c>
      <c r="P135" s="65">
        <f>Table22457891011234567891011121314151617181920212223242526272829[[#This Row],[PEMBULATAN]]*O135</f>
        <v>2565.42</v>
      </c>
    </row>
    <row r="136" spans="1:16" ht="26.25" customHeight="1" x14ac:dyDescent="0.2">
      <c r="A136" s="14"/>
      <c r="B136" s="75"/>
      <c r="C136" s="73" t="s">
        <v>3319</v>
      </c>
      <c r="D136" s="78" t="s">
        <v>86</v>
      </c>
      <c r="E136" s="13">
        <v>44513</v>
      </c>
      <c r="F136" s="76" t="s">
        <v>554</v>
      </c>
      <c r="G136" s="13">
        <v>44515</v>
      </c>
      <c r="H136" s="77" t="s">
        <v>3366</v>
      </c>
      <c r="I136" s="16">
        <v>89</v>
      </c>
      <c r="J136" s="16">
        <v>63</v>
      </c>
      <c r="K136" s="16">
        <v>22</v>
      </c>
      <c r="L136" s="16">
        <v>11</v>
      </c>
      <c r="M136" s="81">
        <v>30.8385</v>
      </c>
      <c r="N136" s="95">
        <v>30.8385</v>
      </c>
      <c r="O136" s="64">
        <v>2530</v>
      </c>
      <c r="P136" s="65">
        <f>Table22457891011234567891011121314151617181920212223242526272829[[#This Row],[PEMBULATAN]]*O136</f>
        <v>78021.404999999999</v>
      </c>
    </row>
    <row r="137" spans="1:16" ht="26.25" customHeight="1" x14ac:dyDescent="0.2">
      <c r="A137" s="14"/>
      <c r="B137" s="75"/>
      <c r="C137" s="73" t="s">
        <v>3320</v>
      </c>
      <c r="D137" s="78" t="s">
        <v>86</v>
      </c>
      <c r="E137" s="13">
        <v>44513</v>
      </c>
      <c r="F137" s="76" t="s">
        <v>554</v>
      </c>
      <c r="G137" s="13">
        <v>44515</v>
      </c>
      <c r="H137" s="77" t="s">
        <v>3366</v>
      </c>
      <c r="I137" s="16">
        <v>98</v>
      </c>
      <c r="J137" s="16">
        <v>77</v>
      </c>
      <c r="K137" s="16">
        <v>23</v>
      </c>
      <c r="L137" s="16">
        <v>24</v>
      </c>
      <c r="M137" s="81">
        <v>43.389499999999998</v>
      </c>
      <c r="N137" s="95">
        <v>44</v>
      </c>
      <c r="O137" s="64">
        <v>2530</v>
      </c>
      <c r="P137" s="65">
        <f>Table22457891011234567891011121314151617181920212223242526272829[[#This Row],[PEMBULATAN]]*O137</f>
        <v>111320</v>
      </c>
    </row>
    <row r="138" spans="1:16" ht="26.25" customHeight="1" x14ac:dyDescent="0.2">
      <c r="A138" s="14"/>
      <c r="B138" s="75"/>
      <c r="C138" s="73" t="s">
        <v>3321</v>
      </c>
      <c r="D138" s="78" t="s">
        <v>86</v>
      </c>
      <c r="E138" s="13">
        <v>44513</v>
      </c>
      <c r="F138" s="76" t="s">
        <v>554</v>
      </c>
      <c r="G138" s="13">
        <v>44515</v>
      </c>
      <c r="H138" s="77" t="s">
        <v>3366</v>
      </c>
      <c r="I138" s="16">
        <v>103</v>
      </c>
      <c r="J138" s="16">
        <v>56</v>
      </c>
      <c r="K138" s="16">
        <v>30</v>
      </c>
      <c r="L138" s="16">
        <v>17</v>
      </c>
      <c r="M138" s="81">
        <v>43.26</v>
      </c>
      <c r="N138" s="95">
        <v>43.26</v>
      </c>
      <c r="O138" s="64">
        <v>2530</v>
      </c>
      <c r="P138" s="65">
        <f>Table22457891011234567891011121314151617181920212223242526272829[[#This Row],[PEMBULATAN]]*O138</f>
        <v>109447.79999999999</v>
      </c>
    </row>
    <row r="139" spans="1:16" ht="26.25" customHeight="1" x14ac:dyDescent="0.2">
      <c r="A139" s="14"/>
      <c r="B139" s="75"/>
      <c r="C139" s="73" t="s">
        <v>3322</v>
      </c>
      <c r="D139" s="78" t="s">
        <v>86</v>
      </c>
      <c r="E139" s="13">
        <v>44513</v>
      </c>
      <c r="F139" s="76" t="s">
        <v>554</v>
      </c>
      <c r="G139" s="13">
        <v>44515</v>
      </c>
      <c r="H139" s="77" t="s">
        <v>3366</v>
      </c>
      <c r="I139" s="16">
        <v>71</v>
      </c>
      <c r="J139" s="16">
        <v>50</v>
      </c>
      <c r="K139" s="16">
        <v>18</v>
      </c>
      <c r="L139" s="16">
        <v>6</v>
      </c>
      <c r="M139" s="81">
        <v>15.975</v>
      </c>
      <c r="N139" s="95">
        <v>15.975</v>
      </c>
      <c r="O139" s="64">
        <v>2530</v>
      </c>
      <c r="P139" s="65">
        <f>Table22457891011234567891011121314151617181920212223242526272829[[#This Row],[PEMBULATAN]]*O139</f>
        <v>40416.75</v>
      </c>
    </row>
    <row r="140" spans="1:16" ht="26.25" customHeight="1" x14ac:dyDescent="0.2">
      <c r="A140" s="14"/>
      <c r="B140" s="75"/>
      <c r="C140" s="73" t="s">
        <v>3323</v>
      </c>
      <c r="D140" s="78" t="s">
        <v>86</v>
      </c>
      <c r="E140" s="13">
        <v>44513</v>
      </c>
      <c r="F140" s="76" t="s">
        <v>554</v>
      </c>
      <c r="G140" s="13">
        <v>44515</v>
      </c>
      <c r="H140" s="77" t="s">
        <v>3366</v>
      </c>
      <c r="I140" s="16">
        <v>98</v>
      </c>
      <c r="J140" s="16">
        <v>57</v>
      </c>
      <c r="K140" s="16">
        <v>22</v>
      </c>
      <c r="L140" s="16">
        <v>12</v>
      </c>
      <c r="M140" s="81">
        <v>30.722999999999999</v>
      </c>
      <c r="N140" s="95">
        <v>30.722999999999999</v>
      </c>
      <c r="O140" s="64">
        <v>2530</v>
      </c>
      <c r="P140" s="65">
        <f>Table22457891011234567891011121314151617181920212223242526272829[[#This Row],[PEMBULATAN]]*O140</f>
        <v>77729.19</v>
      </c>
    </row>
    <row r="141" spans="1:16" ht="26.25" customHeight="1" x14ac:dyDescent="0.2">
      <c r="A141" s="14"/>
      <c r="B141" s="75"/>
      <c r="C141" s="73" t="s">
        <v>3324</v>
      </c>
      <c r="D141" s="78" t="s">
        <v>86</v>
      </c>
      <c r="E141" s="13">
        <v>44513</v>
      </c>
      <c r="F141" s="76" t="s">
        <v>554</v>
      </c>
      <c r="G141" s="13">
        <v>44515</v>
      </c>
      <c r="H141" s="77" t="s">
        <v>3366</v>
      </c>
      <c r="I141" s="16">
        <v>85</v>
      </c>
      <c r="J141" s="16">
        <v>65</v>
      </c>
      <c r="K141" s="16">
        <v>20</v>
      </c>
      <c r="L141" s="16">
        <v>12</v>
      </c>
      <c r="M141" s="81">
        <v>27.625</v>
      </c>
      <c r="N141" s="95">
        <v>27.625</v>
      </c>
      <c r="O141" s="64">
        <v>2530</v>
      </c>
      <c r="P141" s="65">
        <f>Table22457891011234567891011121314151617181920212223242526272829[[#This Row],[PEMBULATAN]]*O141</f>
        <v>69891.25</v>
      </c>
    </row>
    <row r="142" spans="1:16" ht="26.25" customHeight="1" x14ac:dyDescent="0.2">
      <c r="A142" s="14"/>
      <c r="B142" s="75"/>
      <c r="C142" s="73" t="s">
        <v>3325</v>
      </c>
      <c r="D142" s="78" t="s">
        <v>86</v>
      </c>
      <c r="E142" s="13">
        <v>44513</v>
      </c>
      <c r="F142" s="76" t="s">
        <v>554</v>
      </c>
      <c r="G142" s="13">
        <v>44515</v>
      </c>
      <c r="H142" s="77" t="s">
        <v>3366</v>
      </c>
      <c r="I142" s="16">
        <v>56</v>
      </c>
      <c r="J142" s="16">
        <v>41</v>
      </c>
      <c r="K142" s="16">
        <v>10</v>
      </c>
      <c r="L142" s="16">
        <v>6</v>
      </c>
      <c r="M142" s="81">
        <v>5.74</v>
      </c>
      <c r="N142" s="95">
        <v>6</v>
      </c>
      <c r="O142" s="64">
        <v>2530</v>
      </c>
      <c r="P142" s="65">
        <f>Table22457891011234567891011121314151617181920212223242526272829[[#This Row],[PEMBULATAN]]*O142</f>
        <v>15180</v>
      </c>
    </row>
    <row r="143" spans="1:16" ht="26.25" customHeight="1" x14ac:dyDescent="0.2">
      <c r="A143" s="14"/>
      <c r="B143" s="75"/>
      <c r="C143" s="73" t="s">
        <v>3326</v>
      </c>
      <c r="D143" s="78" t="s">
        <v>86</v>
      </c>
      <c r="E143" s="13">
        <v>44513</v>
      </c>
      <c r="F143" s="76" t="s">
        <v>554</v>
      </c>
      <c r="G143" s="13">
        <v>44515</v>
      </c>
      <c r="H143" s="77" t="s">
        <v>3366</v>
      </c>
      <c r="I143" s="16">
        <v>76</v>
      </c>
      <c r="J143" s="16">
        <v>45</v>
      </c>
      <c r="K143" s="16">
        <v>10</v>
      </c>
      <c r="L143" s="16">
        <v>9</v>
      </c>
      <c r="M143" s="81">
        <v>8.5500000000000007</v>
      </c>
      <c r="N143" s="95">
        <v>9</v>
      </c>
      <c r="O143" s="64">
        <v>2530</v>
      </c>
      <c r="P143" s="65">
        <f>Table22457891011234567891011121314151617181920212223242526272829[[#This Row],[PEMBULATAN]]*O143</f>
        <v>22770</v>
      </c>
    </row>
    <row r="144" spans="1:16" ht="26.25" customHeight="1" x14ac:dyDescent="0.2">
      <c r="A144" s="14"/>
      <c r="B144" s="75"/>
      <c r="C144" s="73" t="s">
        <v>3327</v>
      </c>
      <c r="D144" s="78" t="s">
        <v>86</v>
      </c>
      <c r="E144" s="13">
        <v>44513</v>
      </c>
      <c r="F144" s="76" t="s">
        <v>554</v>
      </c>
      <c r="G144" s="13">
        <v>44515</v>
      </c>
      <c r="H144" s="77" t="s">
        <v>3366</v>
      </c>
      <c r="I144" s="16">
        <v>79</v>
      </c>
      <c r="J144" s="16">
        <v>52</v>
      </c>
      <c r="K144" s="16">
        <v>10</v>
      </c>
      <c r="L144" s="16">
        <v>7</v>
      </c>
      <c r="M144" s="81">
        <v>10.27</v>
      </c>
      <c r="N144" s="95">
        <v>10.27</v>
      </c>
      <c r="O144" s="64">
        <v>2530</v>
      </c>
      <c r="P144" s="65">
        <f>Table22457891011234567891011121314151617181920212223242526272829[[#This Row],[PEMBULATAN]]*O144</f>
        <v>25983.1</v>
      </c>
    </row>
    <row r="145" spans="1:16" ht="26.25" customHeight="1" x14ac:dyDescent="0.2">
      <c r="A145" s="14"/>
      <c r="B145" s="75"/>
      <c r="C145" s="73" t="s">
        <v>3328</v>
      </c>
      <c r="D145" s="78" t="s">
        <v>86</v>
      </c>
      <c r="E145" s="13">
        <v>44513</v>
      </c>
      <c r="F145" s="76" t="s">
        <v>554</v>
      </c>
      <c r="G145" s="13">
        <v>44515</v>
      </c>
      <c r="H145" s="77" t="s">
        <v>3366</v>
      </c>
      <c r="I145" s="16">
        <v>78</v>
      </c>
      <c r="J145" s="16">
        <v>62</v>
      </c>
      <c r="K145" s="16">
        <v>12</v>
      </c>
      <c r="L145" s="16">
        <v>6</v>
      </c>
      <c r="M145" s="81">
        <v>14.507999999999999</v>
      </c>
      <c r="N145" s="95">
        <v>14.507999999999999</v>
      </c>
      <c r="O145" s="64">
        <v>2530</v>
      </c>
      <c r="P145" s="65">
        <f>Table22457891011234567891011121314151617181920212223242526272829[[#This Row],[PEMBULATAN]]*O145</f>
        <v>36705.24</v>
      </c>
    </row>
    <row r="146" spans="1:16" ht="26.25" customHeight="1" x14ac:dyDescent="0.2">
      <c r="A146" s="14"/>
      <c r="B146" s="75"/>
      <c r="C146" s="73" t="s">
        <v>3329</v>
      </c>
      <c r="D146" s="78" t="s">
        <v>86</v>
      </c>
      <c r="E146" s="13">
        <v>44513</v>
      </c>
      <c r="F146" s="76" t="s">
        <v>554</v>
      </c>
      <c r="G146" s="13">
        <v>44515</v>
      </c>
      <c r="H146" s="77" t="s">
        <v>3366</v>
      </c>
      <c r="I146" s="16">
        <v>95</v>
      </c>
      <c r="J146" s="16">
        <v>52</v>
      </c>
      <c r="K146" s="16">
        <v>25</v>
      </c>
      <c r="L146" s="16">
        <v>33</v>
      </c>
      <c r="M146" s="81">
        <v>30.875</v>
      </c>
      <c r="N146" s="95">
        <v>33</v>
      </c>
      <c r="O146" s="64">
        <v>2530</v>
      </c>
      <c r="P146" s="65">
        <f>Table22457891011234567891011121314151617181920212223242526272829[[#This Row],[PEMBULATAN]]*O146</f>
        <v>83490</v>
      </c>
    </row>
    <row r="147" spans="1:16" ht="26.25" customHeight="1" x14ac:dyDescent="0.2">
      <c r="A147" s="14"/>
      <c r="B147" s="75"/>
      <c r="C147" s="73" t="s">
        <v>3330</v>
      </c>
      <c r="D147" s="78" t="s">
        <v>86</v>
      </c>
      <c r="E147" s="13">
        <v>44513</v>
      </c>
      <c r="F147" s="76" t="s">
        <v>554</v>
      </c>
      <c r="G147" s="13">
        <v>44515</v>
      </c>
      <c r="H147" s="77" t="s">
        <v>3366</v>
      </c>
      <c r="I147" s="16">
        <v>89</v>
      </c>
      <c r="J147" s="16">
        <v>70</v>
      </c>
      <c r="K147" s="16">
        <v>20</v>
      </c>
      <c r="L147" s="16">
        <v>16</v>
      </c>
      <c r="M147" s="81">
        <v>31.15</v>
      </c>
      <c r="N147" s="95">
        <v>31.15</v>
      </c>
      <c r="O147" s="64">
        <v>2530</v>
      </c>
      <c r="P147" s="65">
        <f>Table22457891011234567891011121314151617181920212223242526272829[[#This Row],[PEMBULATAN]]*O147</f>
        <v>78809.5</v>
      </c>
    </row>
    <row r="148" spans="1:16" ht="26.25" customHeight="1" x14ac:dyDescent="0.2">
      <c r="A148" s="14"/>
      <c r="B148" s="75"/>
      <c r="C148" s="73" t="s">
        <v>3331</v>
      </c>
      <c r="D148" s="78" t="s">
        <v>86</v>
      </c>
      <c r="E148" s="13">
        <v>44513</v>
      </c>
      <c r="F148" s="76" t="s">
        <v>554</v>
      </c>
      <c r="G148" s="13">
        <v>44515</v>
      </c>
      <c r="H148" s="77" t="s">
        <v>3366</v>
      </c>
      <c r="I148" s="16">
        <v>72</v>
      </c>
      <c r="J148" s="16">
        <v>53</v>
      </c>
      <c r="K148" s="16">
        <v>20</v>
      </c>
      <c r="L148" s="16">
        <v>25</v>
      </c>
      <c r="M148" s="81">
        <v>19.079999999999998</v>
      </c>
      <c r="N148" s="95">
        <v>25</v>
      </c>
      <c r="O148" s="64">
        <v>2530</v>
      </c>
      <c r="P148" s="65">
        <f>Table22457891011234567891011121314151617181920212223242526272829[[#This Row],[PEMBULATAN]]*O148</f>
        <v>63250</v>
      </c>
    </row>
    <row r="149" spans="1:16" ht="26.25" customHeight="1" x14ac:dyDescent="0.2">
      <c r="A149" s="14"/>
      <c r="B149" s="75"/>
      <c r="C149" s="73" t="s">
        <v>3332</v>
      </c>
      <c r="D149" s="78" t="s">
        <v>86</v>
      </c>
      <c r="E149" s="13">
        <v>44513</v>
      </c>
      <c r="F149" s="76" t="s">
        <v>554</v>
      </c>
      <c r="G149" s="13">
        <v>44515</v>
      </c>
      <c r="H149" s="77" t="s">
        <v>3366</v>
      </c>
      <c r="I149" s="16">
        <v>70</v>
      </c>
      <c r="J149" s="16">
        <v>60</v>
      </c>
      <c r="K149" s="16">
        <v>20</v>
      </c>
      <c r="L149" s="16">
        <v>14</v>
      </c>
      <c r="M149" s="81">
        <v>21</v>
      </c>
      <c r="N149" s="95">
        <v>21</v>
      </c>
      <c r="O149" s="64">
        <v>2530</v>
      </c>
      <c r="P149" s="65">
        <f>Table22457891011234567891011121314151617181920212223242526272829[[#This Row],[PEMBULATAN]]*O149</f>
        <v>53130</v>
      </c>
    </row>
    <row r="150" spans="1:16" ht="26.25" customHeight="1" x14ac:dyDescent="0.2">
      <c r="A150" s="14"/>
      <c r="B150" s="75"/>
      <c r="C150" s="73" t="s">
        <v>3333</v>
      </c>
      <c r="D150" s="78" t="s">
        <v>86</v>
      </c>
      <c r="E150" s="13">
        <v>44513</v>
      </c>
      <c r="F150" s="76" t="s">
        <v>554</v>
      </c>
      <c r="G150" s="13">
        <v>44515</v>
      </c>
      <c r="H150" s="77" t="s">
        <v>3366</v>
      </c>
      <c r="I150" s="16">
        <v>82</v>
      </c>
      <c r="J150" s="16">
        <v>24</v>
      </c>
      <c r="K150" s="16">
        <v>20</v>
      </c>
      <c r="L150" s="16">
        <v>12</v>
      </c>
      <c r="M150" s="81">
        <v>9.84</v>
      </c>
      <c r="N150" s="95">
        <v>12</v>
      </c>
      <c r="O150" s="64">
        <v>2530</v>
      </c>
      <c r="P150" s="65">
        <f>Table22457891011234567891011121314151617181920212223242526272829[[#This Row],[PEMBULATAN]]*O150</f>
        <v>30360</v>
      </c>
    </row>
    <row r="151" spans="1:16" ht="26.25" customHeight="1" x14ac:dyDescent="0.2">
      <c r="A151" s="14"/>
      <c r="B151" s="75"/>
      <c r="C151" s="73" t="s">
        <v>3334</v>
      </c>
      <c r="D151" s="78" t="s">
        <v>86</v>
      </c>
      <c r="E151" s="13">
        <v>44513</v>
      </c>
      <c r="F151" s="76" t="s">
        <v>554</v>
      </c>
      <c r="G151" s="13">
        <v>44515</v>
      </c>
      <c r="H151" s="77" t="s">
        <v>3366</v>
      </c>
      <c r="I151" s="16">
        <v>82</v>
      </c>
      <c r="J151" s="16">
        <v>63</v>
      </c>
      <c r="K151" s="16">
        <v>20</v>
      </c>
      <c r="L151" s="16">
        <v>13</v>
      </c>
      <c r="M151" s="81">
        <v>25.83</v>
      </c>
      <c r="N151" s="95">
        <v>25.83</v>
      </c>
      <c r="O151" s="64">
        <v>2530</v>
      </c>
      <c r="P151" s="65">
        <f>Table22457891011234567891011121314151617181920212223242526272829[[#This Row],[PEMBULATAN]]*O151</f>
        <v>65349.899999999994</v>
      </c>
    </row>
    <row r="152" spans="1:16" ht="26.25" customHeight="1" x14ac:dyDescent="0.2">
      <c r="A152" s="14"/>
      <c r="B152" s="75"/>
      <c r="C152" s="73" t="s">
        <v>3335</v>
      </c>
      <c r="D152" s="78" t="s">
        <v>86</v>
      </c>
      <c r="E152" s="13">
        <v>44513</v>
      </c>
      <c r="F152" s="76" t="s">
        <v>554</v>
      </c>
      <c r="G152" s="13">
        <v>44515</v>
      </c>
      <c r="H152" s="77" t="s">
        <v>3366</v>
      </c>
      <c r="I152" s="16">
        <v>83</v>
      </c>
      <c r="J152" s="16">
        <v>56</v>
      </c>
      <c r="K152" s="16">
        <v>25</v>
      </c>
      <c r="L152" s="16">
        <v>11</v>
      </c>
      <c r="M152" s="81">
        <v>29.05</v>
      </c>
      <c r="N152" s="95">
        <v>29.05</v>
      </c>
      <c r="O152" s="64">
        <v>2530</v>
      </c>
      <c r="P152" s="65">
        <f>Table22457891011234567891011121314151617181920212223242526272829[[#This Row],[PEMBULATAN]]*O152</f>
        <v>73496.5</v>
      </c>
    </row>
    <row r="153" spans="1:16" ht="26.25" customHeight="1" x14ac:dyDescent="0.2">
      <c r="A153" s="14"/>
      <c r="B153" s="75"/>
      <c r="C153" s="73" t="s">
        <v>3336</v>
      </c>
      <c r="D153" s="78" t="s">
        <v>86</v>
      </c>
      <c r="E153" s="13">
        <v>44513</v>
      </c>
      <c r="F153" s="76" t="s">
        <v>554</v>
      </c>
      <c r="G153" s="13">
        <v>44515</v>
      </c>
      <c r="H153" s="77" t="s">
        <v>3366</v>
      </c>
      <c r="I153" s="16">
        <v>87</v>
      </c>
      <c r="J153" s="16">
        <v>66</v>
      </c>
      <c r="K153" s="16">
        <v>20</v>
      </c>
      <c r="L153" s="16">
        <v>15</v>
      </c>
      <c r="M153" s="81">
        <v>28.71</v>
      </c>
      <c r="N153" s="95">
        <v>28.71</v>
      </c>
      <c r="O153" s="64">
        <v>2530</v>
      </c>
      <c r="P153" s="65">
        <f>Table22457891011234567891011121314151617181920212223242526272829[[#This Row],[PEMBULATAN]]*O153</f>
        <v>72636.3</v>
      </c>
    </row>
    <row r="154" spans="1:16" ht="26.25" customHeight="1" x14ac:dyDescent="0.2">
      <c r="A154" s="14"/>
      <c r="B154" s="75"/>
      <c r="C154" s="73" t="s">
        <v>3337</v>
      </c>
      <c r="D154" s="78" t="s">
        <v>86</v>
      </c>
      <c r="E154" s="13">
        <v>44513</v>
      </c>
      <c r="F154" s="76" t="s">
        <v>554</v>
      </c>
      <c r="G154" s="13">
        <v>44515</v>
      </c>
      <c r="H154" s="77" t="s">
        <v>3366</v>
      </c>
      <c r="I154" s="16">
        <v>73</v>
      </c>
      <c r="J154" s="16">
        <v>56</v>
      </c>
      <c r="K154" s="16">
        <v>12</v>
      </c>
      <c r="L154" s="16">
        <v>6</v>
      </c>
      <c r="M154" s="81">
        <v>12.263999999999999</v>
      </c>
      <c r="N154" s="95">
        <v>12.263999999999999</v>
      </c>
      <c r="O154" s="64">
        <v>2530</v>
      </c>
      <c r="P154" s="65">
        <f>Table22457891011234567891011121314151617181920212223242526272829[[#This Row],[PEMBULATAN]]*O154</f>
        <v>31027.919999999998</v>
      </c>
    </row>
    <row r="155" spans="1:16" ht="26.25" customHeight="1" x14ac:dyDescent="0.2">
      <c r="A155" s="14"/>
      <c r="B155" s="75"/>
      <c r="C155" s="73" t="s">
        <v>3338</v>
      </c>
      <c r="D155" s="78" t="s">
        <v>86</v>
      </c>
      <c r="E155" s="13">
        <v>44513</v>
      </c>
      <c r="F155" s="76" t="s">
        <v>554</v>
      </c>
      <c r="G155" s="13">
        <v>44515</v>
      </c>
      <c r="H155" s="77" t="s">
        <v>3366</v>
      </c>
      <c r="I155" s="16">
        <v>90</v>
      </c>
      <c r="J155" s="16">
        <v>57</v>
      </c>
      <c r="K155" s="16">
        <v>20</v>
      </c>
      <c r="L155" s="16">
        <v>18</v>
      </c>
      <c r="M155" s="81">
        <v>25.65</v>
      </c>
      <c r="N155" s="95">
        <v>25.65</v>
      </c>
      <c r="O155" s="64">
        <v>2530</v>
      </c>
      <c r="P155" s="65">
        <f>Table22457891011234567891011121314151617181920212223242526272829[[#This Row],[PEMBULATAN]]*O155</f>
        <v>64894.5</v>
      </c>
    </row>
    <row r="156" spans="1:16" ht="26.25" customHeight="1" x14ac:dyDescent="0.2">
      <c r="A156" s="14"/>
      <c r="B156" s="75"/>
      <c r="C156" s="73" t="s">
        <v>3339</v>
      </c>
      <c r="D156" s="78" t="s">
        <v>86</v>
      </c>
      <c r="E156" s="13">
        <v>44513</v>
      </c>
      <c r="F156" s="76" t="s">
        <v>554</v>
      </c>
      <c r="G156" s="13">
        <v>44515</v>
      </c>
      <c r="H156" s="77" t="s">
        <v>3366</v>
      </c>
      <c r="I156" s="16">
        <v>67</v>
      </c>
      <c r="J156" s="16">
        <v>58</v>
      </c>
      <c r="K156" s="16">
        <v>22</v>
      </c>
      <c r="L156" s="16">
        <v>9</v>
      </c>
      <c r="M156" s="81">
        <v>21.373000000000001</v>
      </c>
      <c r="N156" s="95">
        <v>22</v>
      </c>
      <c r="O156" s="64">
        <v>2530</v>
      </c>
      <c r="P156" s="65">
        <f>Table22457891011234567891011121314151617181920212223242526272829[[#This Row],[PEMBULATAN]]*O156</f>
        <v>55660</v>
      </c>
    </row>
    <row r="157" spans="1:16" ht="26.25" customHeight="1" x14ac:dyDescent="0.2">
      <c r="A157" s="14"/>
      <c r="B157" s="75"/>
      <c r="C157" s="73" t="s">
        <v>3340</v>
      </c>
      <c r="D157" s="78" t="s">
        <v>86</v>
      </c>
      <c r="E157" s="13">
        <v>44513</v>
      </c>
      <c r="F157" s="76" t="s">
        <v>554</v>
      </c>
      <c r="G157" s="13">
        <v>44515</v>
      </c>
      <c r="H157" s="77" t="s">
        <v>3366</v>
      </c>
      <c r="I157" s="16">
        <v>74</v>
      </c>
      <c r="J157" s="16">
        <v>57</v>
      </c>
      <c r="K157" s="16">
        <v>20</v>
      </c>
      <c r="L157" s="16">
        <v>8</v>
      </c>
      <c r="M157" s="81">
        <v>21.09</v>
      </c>
      <c r="N157" s="95">
        <v>21.09</v>
      </c>
      <c r="O157" s="64">
        <v>2530</v>
      </c>
      <c r="P157" s="65">
        <f>Table22457891011234567891011121314151617181920212223242526272829[[#This Row],[PEMBULATAN]]*O157</f>
        <v>53357.7</v>
      </c>
    </row>
    <row r="158" spans="1:16" ht="26.25" customHeight="1" x14ac:dyDescent="0.2">
      <c r="A158" s="14"/>
      <c r="B158" s="75"/>
      <c r="C158" s="73" t="s">
        <v>3341</v>
      </c>
      <c r="D158" s="78" t="s">
        <v>86</v>
      </c>
      <c r="E158" s="13">
        <v>44513</v>
      </c>
      <c r="F158" s="76" t="s">
        <v>554</v>
      </c>
      <c r="G158" s="13">
        <v>44515</v>
      </c>
      <c r="H158" s="77" t="s">
        <v>3366</v>
      </c>
      <c r="I158" s="16">
        <v>103</v>
      </c>
      <c r="J158" s="16">
        <v>54</v>
      </c>
      <c r="K158" s="16">
        <v>20</v>
      </c>
      <c r="L158" s="16">
        <v>8</v>
      </c>
      <c r="M158" s="81">
        <v>27.81</v>
      </c>
      <c r="N158" s="95">
        <v>27.81</v>
      </c>
      <c r="O158" s="64">
        <v>2530</v>
      </c>
      <c r="P158" s="65">
        <f>Table22457891011234567891011121314151617181920212223242526272829[[#This Row],[PEMBULATAN]]*O158</f>
        <v>70359.3</v>
      </c>
    </row>
    <row r="159" spans="1:16" ht="26.25" customHeight="1" x14ac:dyDescent="0.2">
      <c r="A159" s="14"/>
      <c r="B159" s="75"/>
      <c r="C159" s="73" t="s">
        <v>3342</v>
      </c>
      <c r="D159" s="78" t="s">
        <v>86</v>
      </c>
      <c r="E159" s="13">
        <v>44513</v>
      </c>
      <c r="F159" s="76" t="s">
        <v>554</v>
      </c>
      <c r="G159" s="13">
        <v>44515</v>
      </c>
      <c r="H159" s="77" t="s">
        <v>3366</v>
      </c>
      <c r="I159" s="16">
        <v>66</v>
      </c>
      <c r="J159" s="16">
        <v>55</v>
      </c>
      <c r="K159" s="16">
        <v>18</v>
      </c>
      <c r="L159" s="16">
        <v>6</v>
      </c>
      <c r="M159" s="81">
        <v>16.335000000000001</v>
      </c>
      <c r="N159" s="95">
        <v>17</v>
      </c>
      <c r="O159" s="64">
        <v>2530</v>
      </c>
      <c r="P159" s="65">
        <f>Table22457891011234567891011121314151617181920212223242526272829[[#This Row],[PEMBULATAN]]*O159</f>
        <v>43010</v>
      </c>
    </row>
    <row r="160" spans="1:16" ht="26.25" customHeight="1" x14ac:dyDescent="0.2">
      <c r="A160" s="14"/>
      <c r="B160" s="75"/>
      <c r="C160" s="73" t="s">
        <v>3343</v>
      </c>
      <c r="D160" s="78" t="s">
        <v>86</v>
      </c>
      <c r="E160" s="13">
        <v>44513</v>
      </c>
      <c r="F160" s="76" t="s">
        <v>554</v>
      </c>
      <c r="G160" s="13">
        <v>44515</v>
      </c>
      <c r="H160" s="77" t="s">
        <v>3366</v>
      </c>
      <c r="I160" s="16">
        <v>80</v>
      </c>
      <c r="J160" s="16">
        <v>52</v>
      </c>
      <c r="K160" s="16">
        <v>16</v>
      </c>
      <c r="L160" s="16">
        <v>9</v>
      </c>
      <c r="M160" s="81">
        <v>16.64</v>
      </c>
      <c r="N160" s="95">
        <v>16.64</v>
      </c>
      <c r="O160" s="64">
        <v>2530</v>
      </c>
      <c r="P160" s="65">
        <f>Table22457891011234567891011121314151617181920212223242526272829[[#This Row],[PEMBULATAN]]*O160</f>
        <v>42099.200000000004</v>
      </c>
    </row>
    <row r="161" spans="1:16" ht="26.25" customHeight="1" x14ac:dyDescent="0.2">
      <c r="A161" s="14"/>
      <c r="B161" s="75"/>
      <c r="C161" s="73" t="s">
        <v>3344</v>
      </c>
      <c r="D161" s="78" t="s">
        <v>86</v>
      </c>
      <c r="E161" s="13">
        <v>44513</v>
      </c>
      <c r="F161" s="76" t="s">
        <v>554</v>
      </c>
      <c r="G161" s="13">
        <v>44515</v>
      </c>
      <c r="H161" s="77" t="s">
        <v>3366</v>
      </c>
      <c r="I161" s="16">
        <v>82</v>
      </c>
      <c r="J161" s="16">
        <v>57</v>
      </c>
      <c r="K161" s="16">
        <v>10</v>
      </c>
      <c r="L161" s="16">
        <v>12</v>
      </c>
      <c r="M161" s="81">
        <v>11.685</v>
      </c>
      <c r="N161" s="95">
        <v>12</v>
      </c>
      <c r="O161" s="64">
        <v>2530</v>
      </c>
      <c r="P161" s="65">
        <f>Table22457891011234567891011121314151617181920212223242526272829[[#This Row],[PEMBULATAN]]*O161</f>
        <v>30360</v>
      </c>
    </row>
    <row r="162" spans="1:16" ht="26.25" customHeight="1" x14ac:dyDescent="0.2">
      <c r="A162" s="14"/>
      <c r="B162" s="75"/>
      <c r="C162" s="73" t="s">
        <v>3345</v>
      </c>
      <c r="D162" s="78" t="s">
        <v>86</v>
      </c>
      <c r="E162" s="13">
        <v>44513</v>
      </c>
      <c r="F162" s="76" t="s">
        <v>554</v>
      </c>
      <c r="G162" s="13">
        <v>44515</v>
      </c>
      <c r="H162" s="77" t="s">
        <v>3366</v>
      </c>
      <c r="I162" s="16">
        <v>96</v>
      </c>
      <c r="J162" s="16">
        <v>62</v>
      </c>
      <c r="K162" s="16">
        <v>20</v>
      </c>
      <c r="L162" s="16">
        <v>11</v>
      </c>
      <c r="M162" s="81">
        <v>29.76</v>
      </c>
      <c r="N162" s="95">
        <v>29.76</v>
      </c>
      <c r="O162" s="64">
        <v>2530</v>
      </c>
      <c r="P162" s="65">
        <f>Table22457891011234567891011121314151617181920212223242526272829[[#This Row],[PEMBULATAN]]*O162</f>
        <v>75292.800000000003</v>
      </c>
    </row>
    <row r="163" spans="1:16" ht="26.25" customHeight="1" x14ac:dyDescent="0.2">
      <c r="A163" s="14"/>
      <c r="B163" s="75"/>
      <c r="C163" s="73" t="s">
        <v>3346</v>
      </c>
      <c r="D163" s="78" t="s">
        <v>86</v>
      </c>
      <c r="E163" s="13">
        <v>44513</v>
      </c>
      <c r="F163" s="76" t="s">
        <v>554</v>
      </c>
      <c r="G163" s="13">
        <v>44515</v>
      </c>
      <c r="H163" s="77" t="s">
        <v>3366</v>
      </c>
      <c r="I163" s="16">
        <v>77</v>
      </c>
      <c r="J163" s="16">
        <v>62</v>
      </c>
      <c r="K163" s="16">
        <v>15</v>
      </c>
      <c r="L163" s="16">
        <v>9</v>
      </c>
      <c r="M163" s="81">
        <v>17.9025</v>
      </c>
      <c r="N163" s="95">
        <v>17.9025</v>
      </c>
      <c r="O163" s="64">
        <v>2530</v>
      </c>
      <c r="P163" s="65">
        <f>Table22457891011234567891011121314151617181920212223242526272829[[#This Row],[PEMBULATAN]]*O163</f>
        <v>45293.324999999997</v>
      </c>
    </row>
    <row r="164" spans="1:16" ht="26.25" customHeight="1" x14ac:dyDescent="0.2">
      <c r="A164" s="14"/>
      <c r="B164" s="75"/>
      <c r="C164" s="73" t="s">
        <v>3347</v>
      </c>
      <c r="D164" s="78" t="s">
        <v>86</v>
      </c>
      <c r="E164" s="13">
        <v>44513</v>
      </c>
      <c r="F164" s="76" t="s">
        <v>554</v>
      </c>
      <c r="G164" s="13">
        <v>44515</v>
      </c>
      <c r="H164" s="77" t="s">
        <v>3366</v>
      </c>
      <c r="I164" s="16">
        <v>79</v>
      </c>
      <c r="J164" s="16">
        <v>60</v>
      </c>
      <c r="K164" s="16">
        <v>12</v>
      </c>
      <c r="L164" s="16">
        <v>11</v>
      </c>
      <c r="M164" s="81">
        <v>14.22</v>
      </c>
      <c r="N164" s="95">
        <v>14.22</v>
      </c>
      <c r="O164" s="64">
        <v>2530</v>
      </c>
      <c r="P164" s="65">
        <f>Table22457891011234567891011121314151617181920212223242526272829[[#This Row],[PEMBULATAN]]*O164</f>
        <v>35976.6</v>
      </c>
    </row>
    <row r="165" spans="1:16" ht="26.25" customHeight="1" x14ac:dyDescent="0.2">
      <c r="A165" s="14"/>
      <c r="B165" s="75"/>
      <c r="C165" s="73" t="s">
        <v>3348</v>
      </c>
      <c r="D165" s="78" t="s">
        <v>86</v>
      </c>
      <c r="E165" s="13">
        <v>44513</v>
      </c>
      <c r="F165" s="76" t="s">
        <v>554</v>
      </c>
      <c r="G165" s="13">
        <v>44515</v>
      </c>
      <c r="H165" s="77" t="s">
        <v>3366</v>
      </c>
      <c r="I165" s="16">
        <v>73</v>
      </c>
      <c r="J165" s="16">
        <v>51</v>
      </c>
      <c r="K165" s="16">
        <v>12</v>
      </c>
      <c r="L165" s="16">
        <v>8</v>
      </c>
      <c r="M165" s="81">
        <v>11.169</v>
      </c>
      <c r="N165" s="95">
        <v>11.169</v>
      </c>
      <c r="O165" s="64">
        <v>2530</v>
      </c>
      <c r="P165" s="65">
        <f>Table22457891011234567891011121314151617181920212223242526272829[[#This Row],[PEMBULATAN]]*O165</f>
        <v>28257.57</v>
      </c>
    </row>
    <row r="166" spans="1:16" ht="26.25" customHeight="1" x14ac:dyDescent="0.2">
      <c r="A166" s="14"/>
      <c r="B166" s="75"/>
      <c r="C166" s="73" t="s">
        <v>3349</v>
      </c>
      <c r="D166" s="78" t="s">
        <v>86</v>
      </c>
      <c r="E166" s="13">
        <v>44513</v>
      </c>
      <c r="F166" s="76" t="s">
        <v>554</v>
      </c>
      <c r="G166" s="13">
        <v>44515</v>
      </c>
      <c r="H166" s="77" t="s">
        <v>3366</v>
      </c>
      <c r="I166" s="16">
        <v>100</v>
      </c>
      <c r="J166" s="16">
        <v>53</v>
      </c>
      <c r="K166" s="16">
        <v>22</v>
      </c>
      <c r="L166" s="16">
        <v>20</v>
      </c>
      <c r="M166" s="81">
        <v>29.15</v>
      </c>
      <c r="N166" s="95">
        <v>29.15</v>
      </c>
      <c r="O166" s="64">
        <v>2530</v>
      </c>
      <c r="P166" s="65">
        <f>Table22457891011234567891011121314151617181920212223242526272829[[#This Row],[PEMBULATAN]]*O166</f>
        <v>73749.5</v>
      </c>
    </row>
    <row r="167" spans="1:16" ht="26.25" customHeight="1" x14ac:dyDescent="0.2">
      <c r="A167" s="14"/>
      <c r="B167" s="75"/>
      <c r="C167" s="73" t="s">
        <v>3350</v>
      </c>
      <c r="D167" s="78" t="s">
        <v>86</v>
      </c>
      <c r="E167" s="13">
        <v>44513</v>
      </c>
      <c r="F167" s="76" t="s">
        <v>554</v>
      </c>
      <c r="G167" s="13">
        <v>44515</v>
      </c>
      <c r="H167" s="77" t="s">
        <v>3366</v>
      </c>
      <c r="I167" s="16">
        <v>90</v>
      </c>
      <c r="J167" s="16">
        <v>92</v>
      </c>
      <c r="K167" s="16">
        <v>31</v>
      </c>
      <c r="L167" s="16">
        <v>37</v>
      </c>
      <c r="M167" s="81">
        <v>64.17</v>
      </c>
      <c r="N167" s="95">
        <v>64.17</v>
      </c>
      <c r="O167" s="64">
        <v>2530</v>
      </c>
      <c r="P167" s="65">
        <f>Table22457891011234567891011121314151617181920212223242526272829[[#This Row],[PEMBULATAN]]*O167</f>
        <v>162350.1</v>
      </c>
    </row>
    <row r="168" spans="1:16" ht="26.25" customHeight="1" x14ac:dyDescent="0.2">
      <c r="A168" s="14"/>
      <c r="B168" s="75"/>
      <c r="C168" s="73" t="s">
        <v>3351</v>
      </c>
      <c r="D168" s="78" t="s">
        <v>86</v>
      </c>
      <c r="E168" s="13">
        <v>44513</v>
      </c>
      <c r="F168" s="76" t="s">
        <v>554</v>
      </c>
      <c r="G168" s="13">
        <v>44515</v>
      </c>
      <c r="H168" s="77" t="s">
        <v>3366</v>
      </c>
      <c r="I168" s="16">
        <v>83</v>
      </c>
      <c r="J168" s="16">
        <v>61</v>
      </c>
      <c r="K168" s="16">
        <v>14</v>
      </c>
      <c r="L168" s="16">
        <v>11</v>
      </c>
      <c r="M168" s="81">
        <v>17.720500000000001</v>
      </c>
      <c r="N168" s="95">
        <v>17.720500000000001</v>
      </c>
      <c r="O168" s="64">
        <v>2530</v>
      </c>
      <c r="P168" s="65">
        <f>Table22457891011234567891011121314151617181920212223242526272829[[#This Row],[PEMBULATAN]]*O168</f>
        <v>44832.865000000005</v>
      </c>
    </row>
    <row r="169" spans="1:16" ht="26.25" customHeight="1" x14ac:dyDescent="0.2">
      <c r="A169" s="14"/>
      <c r="B169" s="75"/>
      <c r="C169" s="73" t="s">
        <v>3352</v>
      </c>
      <c r="D169" s="78" t="s">
        <v>86</v>
      </c>
      <c r="E169" s="13">
        <v>44513</v>
      </c>
      <c r="F169" s="76" t="s">
        <v>554</v>
      </c>
      <c r="G169" s="13">
        <v>44515</v>
      </c>
      <c r="H169" s="77" t="s">
        <v>3366</v>
      </c>
      <c r="I169" s="16">
        <v>86</v>
      </c>
      <c r="J169" s="16">
        <v>55</v>
      </c>
      <c r="K169" s="16">
        <v>25</v>
      </c>
      <c r="L169" s="16">
        <v>14</v>
      </c>
      <c r="M169" s="81">
        <v>29.5625</v>
      </c>
      <c r="N169" s="95">
        <v>29.5625</v>
      </c>
      <c r="O169" s="64">
        <v>2530</v>
      </c>
      <c r="P169" s="65">
        <f>Table22457891011234567891011121314151617181920212223242526272829[[#This Row],[PEMBULATAN]]*O169</f>
        <v>74793.125</v>
      </c>
    </row>
    <row r="170" spans="1:16" ht="26.25" customHeight="1" x14ac:dyDescent="0.2">
      <c r="A170" s="14"/>
      <c r="B170" s="75"/>
      <c r="C170" s="73" t="s">
        <v>3353</v>
      </c>
      <c r="D170" s="78" t="s">
        <v>86</v>
      </c>
      <c r="E170" s="13">
        <v>44513</v>
      </c>
      <c r="F170" s="76" t="s">
        <v>554</v>
      </c>
      <c r="G170" s="13">
        <v>44515</v>
      </c>
      <c r="H170" s="77" t="s">
        <v>3366</v>
      </c>
      <c r="I170" s="16">
        <v>79</v>
      </c>
      <c r="J170" s="16">
        <v>61</v>
      </c>
      <c r="K170" s="16">
        <v>10</v>
      </c>
      <c r="L170" s="16">
        <v>6</v>
      </c>
      <c r="M170" s="81">
        <v>12.047499999999999</v>
      </c>
      <c r="N170" s="95">
        <v>12.047499999999999</v>
      </c>
      <c r="O170" s="64">
        <v>2530</v>
      </c>
      <c r="P170" s="65">
        <f>Table22457891011234567891011121314151617181920212223242526272829[[#This Row],[PEMBULATAN]]*O170</f>
        <v>30480.174999999999</v>
      </c>
    </row>
    <row r="171" spans="1:16" ht="26.25" customHeight="1" x14ac:dyDescent="0.2">
      <c r="A171" s="14"/>
      <c r="B171" s="75"/>
      <c r="C171" s="73" t="s">
        <v>3354</v>
      </c>
      <c r="D171" s="78" t="s">
        <v>86</v>
      </c>
      <c r="E171" s="13">
        <v>44513</v>
      </c>
      <c r="F171" s="76" t="s">
        <v>554</v>
      </c>
      <c r="G171" s="13">
        <v>44515</v>
      </c>
      <c r="H171" s="77" t="s">
        <v>3366</v>
      </c>
      <c r="I171" s="16">
        <v>70</v>
      </c>
      <c r="J171" s="16">
        <v>54</v>
      </c>
      <c r="K171" s="16">
        <v>12</v>
      </c>
      <c r="L171" s="16">
        <v>5</v>
      </c>
      <c r="M171" s="81">
        <v>11.34</v>
      </c>
      <c r="N171" s="95">
        <v>12</v>
      </c>
      <c r="O171" s="64">
        <v>2530</v>
      </c>
      <c r="P171" s="65">
        <f>Table22457891011234567891011121314151617181920212223242526272829[[#This Row],[PEMBULATAN]]*O171</f>
        <v>30360</v>
      </c>
    </row>
    <row r="172" spans="1:16" ht="26.25" customHeight="1" x14ac:dyDescent="0.2">
      <c r="A172" s="14"/>
      <c r="B172" s="75"/>
      <c r="C172" s="73" t="s">
        <v>3355</v>
      </c>
      <c r="D172" s="78" t="s">
        <v>86</v>
      </c>
      <c r="E172" s="13">
        <v>44513</v>
      </c>
      <c r="F172" s="76" t="s">
        <v>554</v>
      </c>
      <c r="G172" s="13">
        <v>44515</v>
      </c>
      <c r="H172" s="77" t="s">
        <v>3366</v>
      </c>
      <c r="I172" s="16">
        <v>80</v>
      </c>
      <c r="J172" s="16">
        <v>62</v>
      </c>
      <c r="K172" s="16">
        <v>20</v>
      </c>
      <c r="L172" s="16">
        <v>13</v>
      </c>
      <c r="M172" s="81">
        <v>24.8</v>
      </c>
      <c r="N172" s="95">
        <v>24.8</v>
      </c>
      <c r="O172" s="64">
        <v>2530</v>
      </c>
      <c r="P172" s="65">
        <f>Table22457891011234567891011121314151617181920212223242526272829[[#This Row],[PEMBULATAN]]*O172</f>
        <v>62744</v>
      </c>
    </row>
    <row r="173" spans="1:16" ht="26.25" customHeight="1" x14ac:dyDescent="0.2">
      <c r="A173" s="14"/>
      <c r="B173" s="75"/>
      <c r="C173" s="73" t="s">
        <v>3356</v>
      </c>
      <c r="D173" s="78" t="s">
        <v>86</v>
      </c>
      <c r="E173" s="13">
        <v>44513</v>
      </c>
      <c r="F173" s="76" t="s">
        <v>554</v>
      </c>
      <c r="G173" s="13">
        <v>44515</v>
      </c>
      <c r="H173" s="77" t="s">
        <v>3366</v>
      </c>
      <c r="I173" s="16">
        <v>78</v>
      </c>
      <c r="J173" s="16">
        <v>61</v>
      </c>
      <c r="K173" s="16">
        <v>22</v>
      </c>
      <c r="L173" s="16">
        <v>10</v>
      </c>
      <c r="M173" s="81">
        <v>26.169</v>
      </c>
      <c r="N173" s="95">
        <v>26.169</v>
      </c>
      <c r="O173" s="64">
        <v>2530</v>
      </c>
      <c r="P173" s="65">
        <f>Table22457891011234567891011121314151617181920212223242526272829[[#This Row],[PEMBULATAN]]*O173</f>
        <v>66207.570000000007</v>
      </c>
    </row>
    <row r="174" spans="1:16" ht="26.25" customHeight="1" x14ac:dyDescent="0.2">
      <c r="A174" s="14"/>
      <c r="B174" s="124"/>
      <c r="C174" s="73" t="s">
        <v>3357</v>
      </c>
      <c r="D174" s="78" t="s">
        <v>86</v>
      </c>
      <c r="E174" s="13">
        <v>44513</v>
      </c>
      <c r="F174" s="76" t="s">
        <v>554</v>
      </c>
      <c r="G174" s="13">
        <v>44515</v>
      </c>
      <c r="H174" s="77" t="s">
        <v>3366</v>
      </c>
      <c r="I174" s="16">
        <v>88</v>
      </c>
      <c r="J174" s="16">
        <v>61</v>
      </c>
      <c r="K174" s="16">
        <v>15</v>
      </c>
      <c r="L174" s="16">
        <v>16</v>
      </c>
      <c r="M174" s="81">
        <v>20.13</v>
      </c>
      <c r="N174" s="95">
        <v>20.13</v>
      </c>
      <c r="O174" s="64">
        <v>2530</v>
      </c>
      <c r="P174" s="65">
        <f>Table22457891011234567891011121314151617181920212223242526272829[[#This Row],[PEMBULATAN]]*O174</f>
        <v>50928.899999999994</v>
      </c>
    </row>
    <row r="175" spans="1:16" ht="26.25" customHeight="1" x14ac:dyDescent="0.2">
      <c r="A175" s="14"/>
      <c r="B175" s="75" t="s">
        <v>3358</v>
      </c>
      <c r="C175" s="73" t="s">
        <v>3359</v>
      </c>
      <c r="D175" s="78" t="s">
        <v>86</v>
      </c>
      <c r="E175" s="13">
        <v>44513</v>
      </c>
      <c r="F175" s="76" t="s">
        <v>554</v>
      </c>
      <c r="G175" s="13">
        <v>44515</v>
      </c>
      <c r="H175" s="77" t="s">
        <v>3366</v>
      </c>
      <c r="I175" s="16">
        <v>45</v>
      </c>
      <c r="J175" s="16">
        <v>42</v>
      </c>
      <c r="K175" s="16">
        <v>7</v>
      </c>
      <c r="L175" s="16">
        <v>5</v>
      </c>
      <c r="M175" s="81">
        <v>3.3075000000000001</v>
      </c>
      <c r="N175" s="95">
        <v>5</v>
      </c>
      <c r="O175" s="64">
        <v>2530</v>
      </c>
      <c r="P175" s="65">
        <f>Table22457891011234567891011121314151617181920212223242526272829[[#This Row],[PEMBULATAN]]*O175</f>
        <v>12650</v>
      </c>
    </row>
    <row r="176" spans="1:16" ht="26.25" customHeight="1" x14ac:dyDescent="0.2">
      <c r="A176" s="14"/>
      <c r="B176" s="75"/>
      <c r="C176" s="73" t="s">
        <v>3360</v>
      </c>
      <c r="D176" s="78" t="s">
        <v>86</v>
      </c>
      <c r="E176" s="13">
        <v>44513</v>
      </c>
      <c r="F176" s="76" t="s">
        <v>554</v>
      </c>
      <c r="G176" s="13">
        <v>44515</v>
      </c>
      <c r="H176" s="77" t="s">
        <v>3366</v>
      </c>
      <c r="I176" s="16">
        <v>44</v>
      </c>
      <c r="J176" s="16">
        <v>36</v>
      </c>
      <c r="K176" s="16">
        <v>10</v>
      </c>
      <c r="L176" s="16">
        <v>7</v>
      </c>
      <c r="M176" s="81">
        <v>3.96</v>
      </c>
      <c r="N176" s="95">
        <v>7</v>
      </c>
      <c r="O176" s="64">
        <v>2530</v>
      </c>
      <c r="P176" s="65">
        <f>Table22457891011234567891011121314151617181920212223242526272829[[#This Row],[PEMBULATAN]]*O176</f>
        <v>17710</v>
      </c>
    </row>
    <row r="177" spans="1:16" ht="26.25" customHeight="1" x14ac:dyDescent="0.2">
      <c r="A177" s="14"/>
      <c r="B177" s="75"/>
      <c r="C177" s="73" t="s">
        <v>3361</v>
      </c>
      <c r="D177" s="78" t="s">
        <v>86</v>
      </c>
      <c r="E177" s="13">
        <v>44513</v>
      </c>
      <c r="F177" s="76" t="s">
        <v>554</v>
      </c>
      <c r="G177" s="13">
        <v>44515</v>
      </c>
      <c r="H177" s="77" t="s">
        <v>3366</v>
      </c>
      <c r="I177" s="16">
        <v>55</v>
      </c>
      <c r="J177" s="16">
        <v>55</v>
      </c>
      <c r="K177" s="16">
        <v>10</v>
      </c>
      <c r="L177" s="16">
        <v>10</v>
      </c>
      <c r="M177" s="81">
        <v>7.5625</v>
      </c>
      <c r="N177" s="95">
        <v>10</v>
      </c>
      <c r="O177" s="64">
        <v>2530</v>
      </c>
      <c r="P177" s="65">
        <f>Table22457891011234567891011121314151617181920212223242526272829[[#This Row],[PEMBULATAN]]*O177</f>
        <v>25300</v>
      </c>
    </row>
    <row r="178" spans="1:16" ht="26.25" customHeight="1" x14ac:dyDescent="0.2">
      <c r="A178" s="14"/>
      <c r="B178" s="75"/>
      <c r="C178" s="73" t="s">
        <v>3362</v>
      </c>
      <c r="D178" s="78" t="s">
        <v>86</v>
      </c>
      <c r="E178" s="13">
        <v>44513</v>
      </c>
      <c r="F178" s="76" t="s">
        <v>554</v>
      </c>
      <c r="G178" s="13">
        <v>44515</v>
      </c>
      <c r="H178" s="77" t="s">
        <v>3366</v>
      </c>
      <c r="I178" s="16">
        <v>47</v>
      </c>
      <c r="J178" s="16">
        <v>4</v>
      </c>
      <c r="K178" s="16">
        <v>4</v>
      </c>
      <c r="L178" s="16">
        <v>1</v>
      </c>
      <c r="M178" s="81">
        <v>0.188</v>
      </c>
      <c r="N178" s="95">
        <v>1</v>
      </c>
      <c r="O178" s="64">
        <v>2530</v>
      </c>
      <c r="P178" s="65">
        <f>Table22457891011234567891011121314151617181920212223242526272829[[#This Row],[PEMBULATAN]]*O178</f>
        <v>2530</v>
      </c>
    </row>
    <row r="179" spans="1:16" ht="26.25" customHeight="1" x14ac:dyDescent="0.2">
      <c r="A179" s="14"/>
      <c r="B179" s="75"/>
      <c r="C179" s="73" t="s">
        <v>3363</v>
      </c>
      <c r="D179" s="78" t="s">
        <v>86</v>
      </c>
      <c r="E179" s="13">
        <v>44513</v>
      </c>
      <c r="F179" s="76" t="s">
        <v>554</v>
      </c>
      <c r="G179" s="13">
        <v>44515</v>
      </c>
      <c r="H179" s="77" t="s">
        <v>3366</v>
      </c>
      <c r="I179" s="16">
        <v>45</v>
      </c>
      <c r="J179" s="16">
        <v>34</v>
      </c>
      <c r="K179" s="16">
        <v>8</v>
      </c>
      <c r="L179" s="16">
        <v>4</v>
      </c>
      <c r="M179" s="81">
        <v>3.06</v>
      </c>
      <c r="N179" s="95">
        <v>4</v>
      </c>
      <c r="O179" s="64">
        <v>2530</v>
      </c>
      <c r="P179" s="65">
        <f>Table22457891011234567891011121314151617181920212223242526272829[[#This Row],[PEMBULATAN]]*O179</f>
        <v>10120</v>
      </c>
    </row>
    <row r="180" spans="1:16" ht="26.25" customHeight="1" x14ac:dyDescent="0.2">
      <c r="A180" s="14"/>
      <c r="B180" s="75"/>
      <c r="C180" s="73" t="s">
        <v>3364</v>
      </c>
      <c r="D180" s="78" t="s">
        <v>86</v>
      </c>
      <c r="E180" s="13">
        <v>44513</v>
      </c>
      <c r="F180" s="76" t="s">
        <v>554</v>
      </c>
      <c r="G180" s="13">
        <v>44515</v>
      </c>
      <c r="H180" s="77" t="s">
        <v>3366</v>
      </c>
      <c r="I180" s="16">
        <v>45</v>
      </c>
      <c r="J180" s="16">
        <v>34</v>
      </c>
      <c r="K180" s="16">
        <v>8</v>
      </c>
      <c r="L180" s="16">
        <v>2</v>
      </c>
      <c r="M180" s="81">
        <v>3.06</v>
      </c>
      <c r="N180" s="95">
        <v>3.06</v>
      </c>
      <c r="O180" s="64">
        <v>2530</v>
      </c>
      <c r="P180" s="65">
        <f>Table22457891011234567891011121314151617181920212223242526272829[[#This Row],[PEMBULATAN]]*O180</f>
        <v>7741.8</v>
      </c>
    </row>
    <row r="181" spans="1:16" ht="26.25" customHeight="1" x14ac:dyDescent="0.2">
      <c r="A181" s="14"/>
      <c r="B181" s="75"/>
      <c r="C181" s="73" t="s">
        <v>3365</v>
      </c>
      <c r="D181" s="78" t="s">
        <v>86</v>
      </c>
      <c r="E181" s="13">
        <v>44513</v>
      </c>
      <c r="F181" s="76" t="s">
        <v>554</v>
      </c>
      <c r="G181" s="13">
        <v>44515</v>
      </c>
      <c r="H181" s="77" t="s">
        <v>3366</v>
      </c>
      <c r="I181" s="16">
        <v>50</v>
      </c>
      <c r="J181" s="16">
        <v>50</v>
      </c>
      <c r="K181" s="16">
        <v>15</v>
      </c>
      <c r="L181" s="16">
        <v>11</v>
      </c>
      <c r="M181" s="81">
        <v>9.375</v>
      </c>
      <c r="N181" s="72">
        <v>11</v>
      </c>
      <c r="O181" s="64">
        <v>2530</v>
      </c>
      <c r="P181" s="65">
        <f>Table22457891011234567891011121314151617181920212223242526272829[[#This Row],[PEMBULATAN]]*O181</f>
        <v>27830</v>
      </c>
    </row>
    <row r="182" spans="1:16" ht="22.5" customHeight="1" x14ac:dyDescent="0.2">
      <c r="A182" s="143" t="s">
        <v>30</v>
      </c>
      <c r="B182" s="144"/>
      <c r="C182" s="144"/>
      <c r="D182" s="144"/>
      <c r="E182" s="144"/>
      <c r="F182" s="144"/>
      <c r="G182" s="144"/>
      <c r="H182" s="144"/>
      <c r="I182" s="144"/>
      <c r="J182" s="144"/>
      <c r="K182" s="144"/>
      <c r="L182" s="145"/>
      <c r="M182" s="79">
        <f>SUBTOTAL(109,Table22457891011234567891011121314151617181920212223242526272829[KG VOLUME])</f>
        <v>3085.7587500000009</v>
      </c>
      <c r="N182" s="68">
        <f>SUM(N3:N181)</f>
        <v>3154.1402500000008</v>
      </c>
      <c r="O182" s="146">
        <f>SUM(P3:P181)</f>
        <v>7979974.8325000005</v>
      </c>
      <c r="P182" s="147"/>
    </row>
    <row r="183" spans="1:16" ht="18" customHeight="1" x14ac:dyDescent="0.2">
      <c r="A183" s="85"/>
      <c r="B183" s="56" t="s">
        <v>42</v>
      </c>
      <c r="C183" s="55"/>
      <c r="D183" s="57" t="s">
        <v>43</v>
      </c>
      <c r="E183" s="85"/>
      <c r="F183" s="85"/>
      <c r="G183" s="85"/>
      <c r="H183" s="85"/>
      <c r="I183" s="85"/>
      <c r="J183" s="85"/>
      <c r="K183" s="85"/>
      <c r="L183" s="85"/>
      <c r="M183" s="86"/>
      <c r="N183" s="87" t="s">
        <v>51</v>
      </c>
      <c r="O183" s="88"/>
      <c r="P183" s="88">
        <f>O182*10%</f>
        <v>797997.48325000005</v>
      </c>
    </row>
    <row r="184" spans="1:16" ht="18" customHeight="1" thickBot="1" x14ac:dyDescent="0.25">
      <c r="A184" s="85"/>
      <c r="B184" s="56"/>
      <c r="C184" s="55"/>
      <c r="D184" s="57"/>
      <c r="E184" s="85"/>
      <c r="F184" s="85"/>
      <c r="G184" s="85"/>
      <c r="H184" s="85"/>
      <c r="I184" s="85"/>
      <c r="J184" s="85"/>
      <c r="K184" s="85"/>
      <c r="L184" s="85"/>
      <c r="M184" s="86"/>
      <c r="N184" s="89" t="s">
        <v>52</v>
      </c>
      <c r="O184" s="90"/>
      <c r="P184" s="90">
        <f>O182-P183</f>
        <v>7181977.34925</v>
      </c>
    </row>
    <row r="185" spans="1:16" ht="18" customHeight="1" x14ac:dyDescent="0.2">
      <c r="A185" s="11"/>
      <c r="H185" s="63"/>
      <c r="N185" s="62" t="s">
        <v>31</v>
      </c>
      <c r="P185" s="69">
        <f>P184*1%</f>
        <v>71819.773492499997</v>
      </c>
    </row>
    <row r="186" spans="1:16" ht="18" customHeight="1" thickBot="1" x14ac:dyDescent="0.25">
      <c r="A186" s="11"/>
      <c r="H186" s="63"/>
      <c r="N186" s="62" t="s">
        <v>53</v>
      </c>
      <c r="P186" s="71">
        <f>P184*2%</f>
        <v>143639.54698499999</v>
      </c>
    </row>
    <row r="187" spans="1:16" ht="18" customHeight="1" x14ac:dyDescent="0.2">
      <c r="A187" s="11"/>
      <c r="H187" s="63"/>
      <c r="N187" s="66" t="s">
        <v>32</v>
      </c>
      <c r="O187" s="67"/>
      <c r="P187" s="70">
        <f>P184+P185-P186</f>
        <v>7110157.5757574998</v>
      </c>
    </row>
    <row r="189" spans="1:16" x14ac:dyDescent="0.2">
      <c r="A189" s="11"/>
      <c r="H189" s="63"/>
      <c r="P189" s="71"/>
    </row>
    <row r="190" spans="1:16" x14ac:dyDescent="0.2">
      <c r="A190" s="11"/>
      <c r="H190" s="63"/>
      <c r="O190" s="58"/>
      <c r="P190" s="71"/>
    </row>
    <row r="191" spans="1:16" s="3" customFormat="1" x14ac:dyDescent="0.25">
      <c r="A191" s="11"/>
      <c r="B191" s="2"/>
      <c r="C191" s="2"/>
      <c r="E191" s="12"/>
      <c r="H191" s="63"/>
      <c r="N191" s="15"/>
      <c r="O191" s="15"/>
      <c r="P191" s="15"/>
    </row>
    <row r="192" spans="1:16" s="3" customFormat="1" x14ac:dyDescent="0.25">
      <c r="A192" s="11"/>
      <c r="B192" s="2"/>
      <c r="C192" s="2"/>
      <c r="E192" s="12"/>
      <c r="H192" s="63"/>
      <c r="N192" s="15"/>
      <c r="O192" s="15"/>
      <c r="P192" s="15"/>
    </row>
    <row r="193" spans="1:16" s="3" customFormat="1" x14ac:dyDescent="0.25">
      <c r="A193" s="11"/>
      <c r="B193" s="2"/>
      <c r="C193" s="2"/>
      <c r="E193" s="12"/>
      <c r="H193" s="63"/>
      <c r="N193" s="15"/>
      <c r="O193" s="15"/>
      <c r="P193" s="15"/>
    </row>
    <row r="194" spans="1:16" s="3" customFormat="1" x14ac:dyDescent="0.25">
      <c r="A194" s="11"/>
      <c r="B194" s="2"/>
      <c r="C194" s="2"/>
      <c r="E194" s="12"/>
      <c r="H194" s="63"/>
      <c r="N194" s="15"/>
      <c r="O194" s="15"/>
      <c r="P194" s="15"/>
    </row>
    <row r="195" spans="1:16" s="3" customFormat="1" x14ac:dyDescent="0.25">
      <c r="A195" s="11"/>
      <c r="B195" s="2"/>
      <c r="C195" s="2"/>
      <c r="E195" s="12"/>
      <c r="H195" s="63"/>
      <c r="N195" s="15"/>
      <c r="O195" s="15"/>
      <c r="P195" s="15"/>
    </row>
    <row r="196" spans="1:16" s="3" customFormat="1" x14ac:dyDescent="0.25">
      <c r="A196" s="11"/>
      <c r="B196" s="2"/>
      <c r="C196" s="2"/>
      <c r="E196" s="12"/>
      <c r="H196" s="63"/>
      <c r="N196" s="15"/>
      <c r="O196" s="15"/>
      <c r="P196" s="15"/>
    </row>
    <row r="197" spans="1:16" s="3" customFormat="1" x14ac:dyDescent="0.25">
      <c r="A197" s="11"/>
      <c r="B197" s="2"/>
      <c r="C197" s="2"/>
      <c r="E197" s="12"/>
      <c r="H197" s="63"/>
      <c r="N197" s="15"/>
      <c r="O197" s="15"/>
      <c r="P197" s="15"/>
    </row>
    <row r="198" spans="1:16" s="3" customFormat="1" x14ac:dyDescent="0.25">
      <c r="A198" s="11"/>
      <c r="B198" s="2"/>
      <c r="C198" s="2"/>
      <c r="E198" s="12"/>
      <c r="H198" s="63"/>
      <c r="N198" s="15"/>
      <c r="O198" s="15"/>
      <c r="P198" s="15"/>
    </row>
    <row r="199" spans="1:16" s="3" customFormat="1" x14ac:dyDescent="0.25">
      <c r="A199" s="11"/>
      <c r="B199" s="2"/>
      <c r="C199" s="2"/>
      <c r="E199" s="12"/>
      <c r="H199" s="63"/>
      <c r="N199" s="15"/>
      <c r="O199" s="15"/>
      <c r="P199" s="15"/>
    </row>
    <row r="200" spans="1:16" s="3" customFormat="1" x14ac:dyDescent="0.25">
      <c r="A200" s="11"/>
      <c r="B200" s="2"/>
      <c r="C200" s="2"/>
      <c r="E200" s="12"/>
      <c r="H200" s="63"/>
      <c r="N200" s="15"/>
      <c r="O200" s="15"/>
      <c r="P200" s="15"/>
    </row>
    <row r="201" spans="1:16" s="3" customFormat="1" x14ac:dyDescent="0.25">
      <c r="A201" s="11"/>
      <c r="B201" s="2"/>
      <c r="C201" s="2"/>
      <c r="E201" s="12"/>
      <c r="H201" s="63"/>
      <c r="N201" s="15"/>
      <c r="O201" s="15"/>
      <c r="P201" s="15"/>
    </row>
    <row r="202" spans="1:16" s="3" customFormat="1" x14ac:dyDescent="0.25">
      <c r="A202" s="11"/>
      <c r="B202" s="2"/>
      <c r="C202" s="2"/>
      <c r="E202" s="12"/>
      <c r="H202" s="63"/>
      <c r="N202" s="15"/>
      <c r="O202" s="15"/>
      <c r="P202" s="15"/>
    </row>
  </sheetData>
  <mergeCells count="2">
    <mergeCell ref="A182:L182"/>
    <mergeCell ref="O182:P182"/>
  </mergeCells>
  <conditionalFormatting sqref="B3:B181">
    <cfRule type="duplicateValues" dxfId="112" priority="5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0"/>
  <sheetViews>
    <sheetView zoomScale="110" zoomScaleNormal="110" workbookViewId="0">
      <pane xSplit="3" ySplit="2" topLeftCell="D286" activePane="bottomRight" state="frozen"/>
      <selection pane="topRight" activeCell="B1" sqref="B1"/>
      <selection pane="bottomLeft" activeCell="A3" sqref="A3"/>
      <selection pane="bottomRight" activeCell="O291" sqref="O291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10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403865</v>
      </c>
      <c r="B3" s="74" t="s">
        <v>3367</v>
      </c>
      <c r="C3" s="9" t="s">
        <v>3368</v>
      </c>
      <c r="D3" s="76" t="s">
        <v>86</v>
      </c>
      <c r="E3" s="13">
        <v>44513</v>
      </c>
      <c r="F3" s="76" t="s">
        <v>554</v>
      </c>
      <c r="G3" s="13">
        <v>44515</v>
      </c>
      <c r="H3" s="10" t="s">
        <v>3366</v>
      </c>
      <c r="I3" s="1">
        <v>93</v>
      </c>
      <c r="J3" s="1">
        <v>52</v>
      </c>
      <c r="K3" s="1">
        <v>46</v>
      </c>
      <c r="L3" s="1">
        <v>27</v>
      </c>
      <c r="M3" s="80">
        <v>55.613999999999997</v>
      </c>
      <c r="N3" s="95">
        <v>55.613999999999997</v>
      </c>
      <c r="O3" s="64">
        <v>2530</v>
      </c>
      <c r="P3" s="65">
        <f>Table2245789101123456789101112131415161718192021222324252627282930[[#This Row],[PEMBULATAN]]*O3</f>
        <v>140703.41999999998</v>
      </c>
    </row>
    <row r="4" spans="1:16" ht="26.25" customHeight="1" x14ac:dyDescent="0.2">
      <c r="A4" s="14"/>
      <c r="B4" s="75"/>
      <c r="C4" s="73" t="s">
        <v>3369</v>
      </c>
      <c r="D4" s="78" t="s">
        <v>86</v>
      </c>
      <c r="E4" s="13">
        <v>44513</v>
      </c>
      <c r="F4" s="76" t="s">
        <v>554</v>
      </c>
      <c r="G4" s="13">
        <v>44515</v>
      </c>
      <c r="H4" s="77" t="s">
        <v>3366</v>
      </c>
      <c r="I4" s="16">
        <v>90</v>
      </c>
      <c r="J4" s="16">
        <v>55</v>
      </c>
      <c r="K4" s="16">
        <v>38</v>
      </c>
      <c r="L4" s="16">
        <v>11</v>
      </c>
      <c r="M4" s="81">
        <v>47.024999999999999</v>
      </c>
      <c r="N4" s="95">
        <v>47.024999999999999</v>
      </c>
      <c r="O4" s="64">
        <v>2530</v>
      </c>
      <c r="P4" s="65">
        <f>Table2245789101123456789101112131415161718192021222324252627282930[[#This Row],[PEMBULATAN]]*O4</f>
        <v>118973.25</v>
      </c>
    </row>
    <row r="5" spans="1:16" ht="26.25" customHeight="1" x14ac:dyDescent="0.2">
      <c r="A5" s="14"/>
      <c r="B5" s="75"/>
      <c r="C5" s="73" t="s">
        <v>3370</v>
      </c>
      <c r="D5" s="78" t="s">
        <v>86</v>
      </c>
      <c r="E5" s="13">
        <v>44513</v>
      </c>
      <c r="F5" s="76" t="s">
        <v>554</v>
      </c>
      <c r="G5" s="13">
        <v>44515</v>
      </c>
      <c r="H5" s="77" t="s">
        <v>3366</v>
      </c>
      <c r="I5" s="16">
        <v>96</v>
      </c>
      <c r="J5" s="16">
        <v>50</v>
      </c>
      <c r="K5" s="16">
        <v>38</v>
      </c>
      <c r="L5" s="16">
        <v>26</v>
      </c>
      <c r="M5" s="81">
        <v>45.6</v>
      </c>
      <c r="N5" s="95">
        <v>45.6</v>
      </c>
      <c r="O5" s="64">
        <v>2530</v>
      </c>
      <c r="P5" s="65">
        <f>Table2245789101123456789101112131415161718192021222324252627282930[[#This Row],[PEMBULATAN]]*O5</f>
        <v>115368</v>
      </c>
    </row>
    <row r="6" spans="1:16" ht="26.25" customHeight="1" x14ac:dyDescent="0.2">
      <c r="A6" s="14"/>
      <c r="B6" s="75"/>
      <c r="C6" s="73" t="s">
        <v>3371</v>
      </c>
      <c r="D6" s="78" t="s">
        <v>86</v>
      </c>
      <c r="E6" s="13">
        <v>44513</v>
      </c>
      <c r="F6" s="76" t="s">
        <v>554</v>
      </c>
      <c r="G6" s="13">
        <v>44515</v>
      </c>
      <c r="H6" s="77" t="s">
        <v>3366</v>
      </c>
      <c r="I6" s="16">
        <v>93</v>
      </c>
      <c r="J6" s="16">
        <v>50</v>
      </c>
      <c r="K6" s="16">
        <v>35</v>
      </c>
      <c r="L6" s="16">
        <v>15</v>
      </c>
      <c r="M6" s="81">
        <v>40.6875</v>
      </c>
      <c r="N6" s="95">
        <v>40.6875</v>
      </c>
      <c r="O6" s="64">
        <v>2530</v>
      </c>
      <c r="P6" s="65">
        <f>Table2245789101123456789101112131415161718192021222324252627282930[[#This Row],[PEMBULATAN]]*O6</f>
        <v>102939.375</v>
      </c>
    </row>
    <row r="7" spans="1:16" ht="26.25" customHeight="1" x14ac:dyDescent="0.2">
      <c r="A7" s="14"/>
      <c r="B7" s="75"/>
      <c r="C7" s="73" t="s">
        <v>3372</v>
      </c>
      <c r="D7" s="78" t="s">
        <v>86</v>
      </c>
      <c r="E7" s="13">
        <v>44513</v>
      </c>
      <c r="F7" s="76" t="s">
        <v>554</v>
      </c>
      <c r="G7" s="13">
        <v>44515</v>
      </c>
      <c r="H7" s="77" t="s">
        <v>3366</v>
      </c>
      <c r="I7" s="16">
        <v>95</v>
      </c>
      <c r="J7" s="16">
        <v>50</v>
      </c>
      <c r="K7" s="16">
        <v>44</v>
      </c>
      <c r="L7" s="16">
        <v>22</v>
      </c>
      <c r="M7" s="81">
        <v>52.25</v>
      </c>
      <c r="N7" s="95">
        <v>52.25</v>
      </c>
      <c r="O7" s="64">
        <v>2530</v>
      </c>
      <c r="P7" s="65">
        <f>Table2245789101123456789101112131415161718192021222324252627282930[[#This Row],[PEMBULATAN]]*O7</f>
        <v>132192.5</v>
      </c>
    </row>
    <row r="8" spans="1:16" ht="26.25" customHeight="1" x14ac:dyDescent="0.2">
      <c r="A8" s="14"/>
      <c r="B8" s="75"/>
      <c r="C8" s="73" t="s">
        <v>3373</v>
      </c>
      <c r="D8" s="78" t="s">
        <v>86</v>
      </c>
      <c r="E8" s="13">
        <v>44513</v>
      </c>
      <c r="F8" s="76" t="s">
        <v>554</v>
      </c>
      <c r="G8" s="13">
        <v>44515</v>
      </c>
      <c r="H8" s="77" t="s">
        <v>3366</v>
      </c>
      <c r="I8" s="16">
        <v>93</v>
      </c>
      <c r="J8" s="16">
        <v>51</v>
      </c>
      <c r="K8" s="16">
        <v>40</v>
      </c>
      <c r="L8" s="16">
        <v>20</v>
      </c>
      <c r="M8" s="81">
        <v>47.43</v>
      </c>
      <c r="N8" s="95">
        <v>48</v>
      </c>
      <c r="O8" s="64">
        <v>2530</v>
      </c>
      <c r="P8" s="65">
        <f>Table2245789101123456789101112131415161718192021222324252627282930[[#This Row],[PEMBULATAN]]*O8</f>
        <v>121440</v>
      </c>
    </row>
    <row r="9" spans="1:16" ht="26.25" customHeight="1" x14ac:dyDescent="0.2">
      <c r="A9" s="14"/>
      <c r="B9" s="75"/>
      <c r="C9" s="73" t="s">
        <v>3374</v>
      </c>
      <c r="D9" s="78" t="s">
        <v>86</v>
      </c>
      <c r="E9" s="13">
        <v>44513</v>
      </c>
      <c r="F9" s="76" t="s">
        <v>554</v>
      </c>
      <c r="G9" s="13">
        <v>44515</v>
      </c>
      <c r="H9" s="77" t="s">
        <v>3366</v>
      </c>
      <c r="I9" s="16">
        <v>100</v>
      </c>
      <c r="J9" s="16">
        <v>60</v>
      </c>
      <c r="K9" s="16">
        <v>44</v>
      </c>
      <c r="L9" s="16">
        <v>21</v>
      </c>
      <c r="M9" s="81">
        <v>66</v>
      </c>
      <c r="N9" s="95">
        <v>66</v>
      </c>
      <c r="O9" s="64">
        <v>2530</v>
      </c>
      <c r="P9" s="65">
        <f>Table2245789101123456789101112131415161718192021222324252627282930[[#This Row],[PEMBULATAN]]*O9</f>
        <v>166980</v>
      </c>
    </row>
    <row r="10" spans="1:16" ht="26.25" customHeight="1" x14ac:dyDescent="0.2">
      <c r="A10" s="14"/>
      <c r="B10" s="75"/>
      <c r="C10" s="73" t="s">
        <v>3375</v>
      </c>
      <c r="D10" s="78" t="s">
        <v>86</v>
      </c>
      <c r="E10" s="13">
        <v>44513</v>
      </c>
      <c r="F10" s="76" t="s">
        <v>554</v>
      </c>
      <c r="G10" s="13">
        <v>44515</v>
      </c>
      <c r="H10" s="77" t="s">
        <v>3366</v>
      </c>
      <c r="I10" s="16">
        <v>90</v>
      </c>
      <c r="J10" s="16">
        <v>34</v>
      </c>
      <c r="K10" s="16">
        <v>50</v>
      </c>
      <c r="L10" s="16">
        <v>12</v>
      </c>
      <c r="M10" s="81">
        <v>38.25</v>
      </c>
      <c r="N10" s="95">
        <v>38.25</v>
      </c>
      <c r="O10" s="64">
        <v>2530</v>
      </c>
      <c r="P10" s="65">
        <f>Table2245789101123456789101112131415161718192021222324252627282930[[#This Row],[PEMBULATAN]]*O10</f>
        <v>96772.5</v>
      </c>
    </row>
    <row r="11" spans="1:16" ht="26.25" customHeight="1" x14ac:dyDescent="0.2">
      <c r="A11" s="14"/>
      <c r="B11" s="75"/>
      <c r="C11" s="73" t="s">
        <v>3376</v>
      </c>
      <c r="D11" s="78" t="s">
        <v>86</v>
      </c>
      <c r="E11" s="13">
        <v>44513</v>
      </c>
      <c r="F11" s="76" t="s">
        <v>554</v>
      </c>
      <c r="G11" s="13">
        <v>44515</v>
      </c>
      <c r="H11" s="77" t="s">
        <v>3366</v>
      </c>
      <c r="I11" s="16">
        <v>90</v>
      </c>
      <c r="J11" s="16">
        <v>45</v>
      </c>
      <c r="K11" s="16">
        <v>45</v>
      </c>
      <c r="L11" s="16">
        <v>21</v>
      </c>
      <c r="M11" s="81">
        <v>45.5625</v>
      </c>
      <c r="N11" s="95">
        <v>45.5625</v>
      </c>
      <c r="O11" s="64">
        <v>2530</v>
      </c>
      <c r="P11" s="65">
        <f>Table2245789101123456789101112131415161718192021222324252627282930[[#This Row],[PEMBULATAN]]*O11</f>
        <v>115273.125</v>
      </c>
    </row>
    <row r="12" spans="1:16" ht="26.25" customHeight="1" x14ac:dyDescent="0.2">
      <c r="A12" s="14"/>
      <c r="B12" s="75"/>
      <c r="C12" s="73" t="s">
        <v>3377</v>
      </c>
      <c r="D12" s="78" t="s">
        <v>86</v>
      </c>
      <c r="E12" s="13">
        <v>44513</v>
      </c>
      <c r="F12" s="76" t="s">
        <v>554</v>
      </c>
      <c r="G12" s="13">
        <v>44515</v>
      </c>
      <c r="H12" s="77" t="s">
        <v>3366</v>
      </c>
      <c r="I12" s="16">
        <v>97</v>
      </c>
      <c r="J12" s="16">
        <v>54</v>
      </c>
      <c r="K12" s="16">
        <v>34</v>
      </c>
      <c r="L12" s="16">
        <v>16</v>
      </c>
      <c r="M12" s="81">
        <v>44.523000000000003</v>
      </c>
      <c r="N12" s="95">
        <v>44.523000000000003</v>
      </c>
      <c r="O12" s="64">
        <v>2530</v>
      </c>
      <c r="P12" s="65">
        <f>Table2245789101123456789101112131415161718192021222324252627282930[[#This Row],[PEMBULATAN]]*O12</f>
        <v>112643.19</v>
      </c>
    </row>
    <row r="13" spans="1:16" ht="26.25" customHeight="1" x14ac:dyDescent="0.2">
      <c r="A13" s="14"/>
      <c r="B13" s="75"/>
      <c r="C13" s="73" t="s">
        <v>3378</v>
      </c>
      <c r="D13" s="78" t="s">
        <v>86</v>
      </c>
      <c r="E13" s="13">
        <v>44513</v>
      </c>
      <c r="F13" s="76" t="s">
        <v>554</v>
      </c>
      <c r="G13" s="13">
        <v>44515</v>
      </c>
      <c r="H13" s="77" t="s">
        <v>3366</v>
      </c>
      <c r="I13" s="16">
        <v>90</v>
      </c>
      <c r="J13" s="16">
        <v>45</v>
      </c>
      <c r="K13" s="16">
        <v>41</v>
      </c>
      <c r="L13" s="16">
        <v>17</v>
      </c>
      <c r="M13" s="81">
        <v>41.512500000000003</v>
      </c>
      <c r="N13" s="95">
        <v>41.512500000000003</v>
      </c>
      <c r="O13" s="64">
        <v>2530</v>
      </c>
      <c r="P13" s="65">
        <f>Table2245789101123456789101112131415161718192021222324252627282930[[#This Row],[PEMBULATAN]]*O13</f>
        <v>105026.625</v>
      </c>
    </row>
    <row r="14" spans="1:16" ht="26.25" customHeight="1" x14ac:dyDescent="0.2">
      <c r="A14" s="14"/>
      <c r="B14" s="75"/>
      <c r="C14" s="73" t="s">
        <v>3379</v>
      </c>
      <c r="D14" s="78" t="s">
        <v>86</v>
      </c>
      <c r="E14" s="13">
        <v>44513</v>
      </c>
      <c r="F14" s="76" t="s">
        <v>554</v>
      </c>
      <c r="G14" s="13">
        <v>44515</v>
      </c>
      <c r="H14" s="77" t="s">
        <v>3366</v>
      </c>
      <c r="I14" s="16">
        <v>82</v>
      </c>
      <c r="J14" s="16">
        <v>53</v>
      </c>
      <c r="K14" s="16">
        <v>40</v>
      </c>
      <c r="L14" s="16">
        <v>11</v>
      </c>
      <c r="M14" s="81">
        <v>43.46</v>
      </c>
      <c r="N14" s="95">
        <v>44</v>
      </c>
      <c r="O14" s="64">
        <v>2530</v>
      </c>
      <c r="P14" s="65">
        <f>Table2245789101123456789101112131415161718192021222324252627282930[[#This Row],[PEMBULATAN]]*O14</f>
        <v>111320</v>
      </c>
    </row>
    <row r="15" spans="1:16" ht="26.25" customHeight="1" x14ac:dyDescent="0.2">
      <c r="A15" s="14"/>
      <c r="B15" s="75"/>
      <c r="C15" s="73" t="s">
        <v>3380</v>
      </c>
      <c r="D15" s="78" t="s">
        <v>86</v>
      </c>
      <c r="E15" s="13">
        <v>44513</v>
      </c>
      <c r="F15" s="76" t="s">
        <v>554</v>
      </c>
      <c r="G15" s="13">
        <v>44515</v>
      </c>
      <c r="H15" s="77" t="s">
        <v>3366</v>
      </c>
      <c r="I15" s="16">
        <v>92</v>
      </c>
      <c r="J15" s="16">
        <v>52</v>
      </c>
      <c r="K15" s="16">
        <v>35</v>
      </c>
      <c r="L15" s="16">
        <v>24</v>
      </c>
      <c r="M15" s="81">
        <v>41.86</v>
      </c>
      <c r="N15" s="95">
        <v>41.86</v>
      </c>
      <c r="O15" s="64">
        <v>2530</v>
      </c>
      <c r="P15" s="65">
        <f>Table2245789101123456789101112131415161718192021222324252627282930[[#This Row],[PEMBULATAN]]*O15</f>
        <v>105905.8</v>
      </c>
    </row>
    <row r="16" spans="1:16" ht="26.25" customHeight="1" x14ac:dyDescent="0.2">
      <c r="A16" s="14"/>
      <c r="B16" s="75"/>
      <c r="C16" s="73" t="s">
        <v>3381</v>
      </c>
      <c r="D16" s="78" t="s">
        <v>86</v>
      </c>
      <c r="E16" s="13">
        <v>44513</v>
      </c>
      <c r="F16" s="76" t="s">
        <v>554</v>
      </c>
      <c r="G16" s="13">
        <v>44515</v>
      </c>
      <c r="H16" s="77" t="s">
        <v>3366</v>
      </c>
      <c r="I16" s="16">
        <v>100</v>
      </c>
      <c r="J16" s="16">
        <v>33</v>
      </c>
      <c r="K16" s="16">
        <v>53</v>
      </c>
      <c r="L16" s="16">
        <v>19</v>
      </c>
      <c r="M16" s="81">
        <v>43.725000000000001</v>
      </c>
      <c r="N16" s="95">
        <v>43.725000000000001</v>
      </c>
      <c r="O16" s="64">
        <v>2530</v>
      </c>
      <c r="P16" s="65">
        <f>Table2245789101123456789101112131415161718192021222324252627282930[[#This Row],[PEMBULATAN]]*O16</f>
        <v>110624.25</v>
      </c>
    </row>
    <row r="17" spans="1:16" ht="26.25" customHeight="1" x14ac:dyDescent="0.2">
      <c r="A17" s="14"/>
      <c r="B17" s="75"/>
      <c r="C17" s="73" t="s">
        <v>3382</v>
      </c>
      <c r="D17" s="78" t="s">
        <v>86</v>
      </c>
      <c r="E17" s="13">
        <v>44513</v>
      </c>
      <c r="F17" s="76" t="s">
        <v>554</v>
      </c>
      <c r="G17" s="13">
        <v>44515</v>
      </c>
      <c r="H17" s="77" t="s">
        <v>3366</v>
      </c>
      <c r="I17" s="16">
        <v>88</v>
      </c>
      <c r="J17" s="16">
        <v>50</v>
      </c>
      <c r="K17" s="16">
        <v>46</v>
      </c>
      <c r="L17" s="16">
        <v>23</v>
      </c>
      <c r="M17" s="81">
        <v>50.6</v>
      </c>
      <c r="N17" s="95">
        <v>50.6</v>
      </c>
      <c r="O17" s="64">
        <v>2530</v>
      </c>
      <c r="P17" s="65">
        <f>Table2245789101123456789101112131415161718192021222324252627282930[[#This Row],[PEMBULATAN]]*O17</f>
        <v>128018</v>
      </c>
    </row>
    <row r="18" spans="1:16" ht="26.25" customHeight="1" x14ac:dyDescent="0.2">
      <c r="A18" s="14"/>
      <c r="B18" s="75"/>
      <c r="C18" s="73" t="s">
        <v>3383</v>
      </c>
      <c r="D18" s="78" t="s">
        <v>86</v>
      </c>
      <c r="E18" s="13">
        <v>44513</v>
      </c>
      <c r="F18" s="76" t="s">
        <v>554</v>
      </c>
      <c r="G18" s="13">
        <v>44515</v>
      </c>
      <c r="H18" s="77" t="s">
        <v>3366</v>
      </c>
      <c r="I18" s="16">
        <v>90</v>
      </c>
      <c r="J18" s="16">
        <v>40</v>
      </c>
      <c r="K18" s="16">
        <v>45</v>
      </c>
      <c r="L18" s="16">
        <v>20</v>
      </c>
      <c r="M18" s="81">
        <v>40.5</v>
      </c>
      <c r="N18" s="95">
        <v>40.5</v>
      </c>
      <c r="O18" s="64">
        <v>2530</v>
      </c>
      <c r="P18" s="65">
        <f>Table2245789101123456789101112131415161718192021222324252627282930[[#This Row],[PEMBULATAN]]*O18</f>
        <v>102465</v>
      </c>
    </row>
    <row r="19" spans="1:16" ht="26.25" customHeight="1" x14ac:dyDescent="0.2">
      <c r="A19" s="14"/>
      <c r="B19" s="75"/>
      <c r="C19" s="73" t="s">
        <v>3384</v>
      </c>
      <c r="D19" s="78" t="s">
        <v>86</v>
      </c>
      <c r="E19" s="13">
        <v>44513</v>
      </c>
      <c r="F19" s="76" t="s">
        <v>554</v>
      </c>
      <c r="G19" s="13">
        <v>44515</v>
      </c>
      <c r="H19" s="77" t="s">
        <v>3366</v>
      </c>
      <c r="I19" s="16">
        <v>90</v>
      </c>
      <c r="J19" s="16">
        <v>34</v>
      </c>
      <c r="K19" s="16">
        <v>52</v>
      </c>
      <c r="L19" s="16">
        <v>23</v>
      </c>
      <c r="M19" s="81">
        <v>39.78</v>
      </c>
      <c r="N19" s="95">
        <v>39.78</v>
      </c>
      <c r="O19" s="64">
        <v>2530</v>
      </c>
      <c r="P19" s="65">
        <f>Table2245789101123456789101112131415161718192021222324252627282930[[#This Row],[PEMBULATAN]]*O19</f>
        <v>100643.40000000001</v>
      </c>
    </row>
    <row r="20" spans="1:16" ht="26.25" customHeight="1" x14ac:dyDescent="0.2">
      <c r="A20" s="14"/>
      <c r="B20" s="75"/>
      <c r="C20" s="73" t="s">
        <v>3385</v>
      </c>
      <c r="D20" s="78" t="s">
        <v>86</v>
      </c>
      <c r="E20" s="13">
        <v>44513</v>
      </c>
      <c r="F20" s="76" t="s">
        <v>554</v>
      </c>
      <c r="G20" s="13">
        <v>44515</v>
      </c>
      <c r="H20" s="77" t="s">
        <v>3366</v>
      </c>
      <c r="I20" s="16">
        <v>100</v>
      </c>
      <c r="J20" s="16">
        <v>60</v>
      </c>
      <c r="K20" s="16">
        <v>32</v>
      </c>
      <c r="L20" s="16">
        <v>10</v>
      </c>
      <c r="M20" s="81">
        <v>48</v>
      </c>
      <c r="N20" s="95">
        <v>48</v>
      </c>
      <c r="O20" s="64">
        <v>2530</v>
      </c>
      <c r="P20" s="65">
        <f>Table2245789101123456789101112131415161718192021222324252627282930[[#This Row],[PEMBULATAN]]*O20</f>
        <v>121440</v>
      </c>
    </row>
    <row r="21" spans="1:16" ht="26.25" customHeight="1" x14ac:dyDescent="0.2">
      <c r="A21" s="14"/>
      <c r="B21" s="75"/>
      <c r="C21" s="73" t="s">
        <v>3386</v>
      </c>
      <c r="D21" s="78" t="s">
        <v>86</v>
      </c>
      <c r="E21" s="13">
        <v>44513</v>
      </c>
      <c r="F21" s="76" t="s">
        <v>554</v>
      </c>
      <c r="G21" s="13">
        <v>44515</v>
      </c>
      <c r="H21" s="77" t="s">
        <v>3366</v>
      </c>
      <c r="I21" s="16">
        <v>70</v>
      </c>
      <c r="J21" s="16">
        <v>60</v>
      </c>
      <c r="K21" s="16">
        <v>30</v>
      </c>
      <c r="L21" s="16">
        <v>10</v>
      </c>
      <c r="M21" s="81">
        <v>31.5</v>
      </c>
      <c r="N21" s="95">
        <v>31.5</v>
      </c>
      <c r="O21" s="64">
        <v>2530</v>
      </c>
      <c r="P21" s="65">
        <f>Table2245789101123456789101112131415161718192021222324252627282930[[#This Row],[PEMBULATAN]]*O21</f>
        <v>79695</v>
      </c>
    </row>
    <row r="22" spans="1:16" ht="26.25" customHeight="1" x14ac:dyDescent="0.2">
      <c r="A22" s="14"/>
      <c r="B22" s="75"/>
      <c r="C22" s="73" t="s">
        <v>3387</v>
      </c>
      <c r="D22" s="78" t="s">
        <v>86</v>
      </c>
      <c r="E22" s="13">
        <v>44513</v>
      </c>
      <c r="F22" s="76" t="s">
        <v>554</v>
      </c>
      <c r="G22" s="13">
        <v>44515</v>
      </c>
      <c r="H22" s="77" t="s">
        <v>3366</v>
      </c>
      <c r="I22" s="16">
        <v>60</v>
      </c>
      <c r="J22" s="16">
        <v>27</v>
      </c>
      <c r="K22" s="16">
        <v>46</v>
      </c>
      <c r="L22" s="16">
        <v>7</v>
      </c>
      <c r="M22" s="81">
        <v>18.63</v>
      </c>
      <c r="N22" s="95">
        <v>18.63</v>
      </c>
      <c r="O22" s="64">
        <v>2530</v>
      </c>
      <c r="P22" s="65">
        <f>Table2245789101123456789101112131415161718192021222324252627282930[[#This Row],[PEMBULATAN]]*O22</f>
        <v>47133.899999999994</v>
      </c>
    </row>
    <row r="23" spans="1:16" ht="26.25" customHeight="1" x14ac:dyDescent="0.2">
      <c r="A23" s="14"/>
      <c r="B23" s="75"/>
      <c r="C23" s="73" t="s">
        <v>3388</v>
      </c>
      <c r="D23" s="78" t="s">
        <v>86</v>
      </c>
      <c r="E23" s="13">
        <v>44513</v>
      </c>
      <c r="F23" s="76" t="s">
        <v>554</v>
      </c>
      <c r="G23" s="13">
        <v>44515</v>
      </c>
      <c r="H23" s="77" t="s">
        <v>3366</v>
      </c>
      <c r="I23" s="16">
        <v>92</v>
      </c>
      <c r="J23" s="16">
        <v>60</v>
      </c>
      <c r="K23" s="16">
        <v>54</v>
      </c>
      <c r="L23" s="16">
        <v>21</v>
      </c>
      <c r="M23" s="81">
        <v>74.52</v>
      </c>
      <c r="N23" s="95">
        <v>74.52</v>
      </c>
      <c r="O23" s="64">
        <v>2530</v>
      </c>
      <c r="P23" s="65">
        <f>Table2245789101123456789101112131415161718192021222324252627282930[[#This Row],[PEMBULATAN]]*O23</f>
        <v>188535.59999999998</v>
      </c>
    </row>
    <row r="24" spans="1:16" ht="26.25" customHeight="1" x14ac:dyDescent="0.2">
      <c r="A24" s="14"/>
      <c r="B24" s="75"/>
      <c r="C24" s="73" t="s">
        <v>3389</v>
      </c>
      <c r="D24" s="78" t="s">
        <v>86</v>
      </c>
      <c r="E24" s="13">
        <v>44513</v>
      </c>
      <c r="F24" s="76" t="s">
        <v>554</v>
      </c>
      <c r="G24" s="13">
        <v>44515</v>
      </c>
      <c r="H24" s="77" t="s">
        <v>3366</v>
      </c>
      <c r="I24" s="16">
        <v>91</v>
      </c>
      <c r="J24" s="16">
        <v>60</v>
      </c>
      <c r="K24" s="16">
        <v>25</v>
      </c>
      <c r="L24" s="16">
        <v>8</v>
      </c>
      <c r="M24" s="81">
        <v>34.125</v>
      </c>
      <c r="N24" s="95">
        <v>34.125</v>
      </c>
      <c r="O24" s="64">
        <v>2530</v>
      </c>
      <c r="P24" s="65">
        <f>Table2245789101123456789101112131415161718192021222324252627282930[[#This Row],[PEMBULATAN]]*O24</f>
        <v>86336.25</v>
      </c>
    </row>
    <row r="25" spans="1:16" ht="26.25" customHeight="1" x14ac:dyDescent="0.2">
      <c r="A25" s="14"/>
      <c r="B25" s="75"/>
      <c r="C25" s="73" t="s">
        <v>3390</v>
      </c>
      <c r="D25" s="78" t="s">
        <v>86</v>
      </c>
      <c r="E25" s="13">
        <v>44513</v>
      </c>
      <c r="F25" s="76" t="s">
        <v>554</v>
      </c>
      <c r="G25" s="13">
        <v>44515</v>
      </c>
      <c r="H25" s="77" t="s">
        <v>3366</v>
      </c>
      <c r="I25" s="16">
        <v>95</v>
      </c>
      <c r="J25" s="16">
        <v>48</v>
      </c>
      <c r="K25" s="16">
        <v>30</v>
      </c>
      <c r="L25" s="16">
        <v>7</v>
      </c>
      <c r="M25" s="81">
        <v>34.200000000000003</v>
      </c>
      <c r="N25" s="95">
        <v>34.200000000000003</v>
      </c>
      <c r="O25" s="64">
        <v>2530</v>
      </c>
      <c r="P25" s="65">
        <f>Table2245789101123456789101112131415161718192021222324252627282930[[#This Row],[PEMBULATAN]]*O25</f>
        <v>86526</v>
      </c>
    </row>
    <row r="26" spans="1:16" ht="26.25" customHeight="1" x14ac:dyDescent="0.2">
      <c r="A26" s="14"/>
      <c r="B26" s="124"/>
      <c r="C26" s="73" t="s">
        <v>3391</v>
      </c>
      <c r="D26" s="78" t="s">
        <v>86</v>
      </c>
      <c r="E26" s="13">
        <v>44513</v>
      </c>
      <c r="F26" s="76" t="s">
        <v>554</v>
      </c>
      <c r="G26" s="13">
        <v>44515</v>
      </c>
      <c r="H26" s="77" t="s">
        <v>3366</v>
      </c>
      <c r="I26" s="16">
        <v>58</v>
      </c>
      <c r="J26" s="16">
        <v>23</v>
      </c>
      <c r="K26" s="16">
        <v>30</v>
      </c>
      <c r="L26" s="16">
        <v>6</v>
      </c>
      <c r="M26" s="81">
        <v>10.005000000000001</v>
      </c>
      <c r="N26" s="95">
        <v>10.005000000000001</v>
      </c>
      <c r="O26" s="64">
        <v>2530</v>
      </c>
      <c r="P26" s="65">
        <f>Table2245789101123456789101112131415161718192021222324252627282930[[#This Row],[PEMBULATAN]]*O26</f>
        <v>25312.65</v>
      </c>
    </row>
    <row r="27" spans="1:16" ht="26.25" customHeight="1" x14ac:dyDescent="0.2">
      <c r="A27" s="14"/>
      <c r="B27" s="75" t="s">
        <v>3392</v>
      </c>
      <c r="C27" s="73" t="s">
        <v>3393</v>
      </c>
      <c r="D27" s="78" t="s">
        <v>86</v>
      </c>
      <c r="E27" s="13">
        <v>44513</v>
      </c>
      <c r="F27" s="76" t="s">
        <v>554</v>
      </c>
      <c r="G27" s="13">
        <v>44515</v>
      </c>
      <c r="H27" s="77" t="s">
        <v>3366</v>
      </c>
      <c r="I27" s="16">
        <v>115</v>
      </c>
      <c r="J27" s="16">
        <v>25</v>
      </c>
      <c r="K27" s="16">
        <v>10</v>
      </c>
      <c r="L27" s="16">
        <v>4</v>
      </c>
      <c r="M27" s="81">
        <v>7.1875</v>
      </c>
      <c r="N27" s="95">
        <v>7.1875</v>
      </c>
      <c r="O27" s="64">
        <v>2530</v>
      </c>
      <c r="P27" s="65">
        <f>Table2245789101123456789101112131415161718192021222324252627282930[[#This Row],[PEMBULATAN]]*O27</f>
        <v>18184.375</v>
      </c>
    </row>
    <row r="28" spans="1:16" ht="26.25" customHeight="1" x14ac:dyDescent="0.2">
      <c r="A28" s="14"/>
      <c r="B28" s="75"/>
      <c r="C28" s="73" t="s">
        <v>3394</v>
      </c>
      <c r="D28" s="78" t="s">
        <v>86</v>
      </c>
      <c r="E28" s="13">
        <v>44513</v>
      </c>
      <c r="F28" s="76" t="s">
        <v>554</v>
      </c>
      <c r="G28" s="13">
        <v>44515</v>
      </c>
      <c r="H28" s="77" t="s">
        <v>3366</v>
      </c>
      <c r="I28" s="16">
        <v>115</v>
      </c>
      <c r="J28" s="16">
        <v>25</v>
      </c>
      <c r="K28" s="16">
        <v>10</v>
      </c>
      <c r="L28" s="16">
        <v>4</v>
      </c>
      <c r="M28" s="81">
        <v>7.1875</v>
      </c>
      <c r="N28" s="95">
        <v>7.1875</v>
      </c>
      <c r="O28" s="64">
        <v>2530</v>
      </c>
      <c r="P28" s="65">
        <f>Table2245789101123456789101112131415161718192021222324252627282930[[#This Row],[PEMBULATAN]]*O28</f>
        <v>18184.375</v>
      </c>
    </row>
    <row r="29" spans="1:16" ht="26.25" customHeight="1" x14ac:dyDescent="0.2">
      <c r="A29" s="14"/>
      <c r="B29" s="75"/>
      <c r="C29" s="73" t="s">
        <v>3395</v>
      </c>
      <c r="D29" s="78" t="s">
        <v>86</v>
      </c>
      <c r="E29" s="13">
        <v>44513</v>
      </c>
      <c r="F29" s="76" t="s">
        <v>554</v>
      </c>
      <c r="G29" s="13">
        <v>44515</v>
      </c>
      <c r="H29" s="77" t="s">
        <v>3366</v>
      </c>
      <c r="I29" s="16">
        <v>91</v>
      </c>
      <c r="J29" s="16">
        <v>57</v>
      </c>
      <c r="K29" s="16">
        <v>25</v>
      </c>
      <c r="L29" s="16">
        <v>20</v>
      </c>
      <c r="M29" s="81">
        <v>32.418750000000003</v>
      </c>
      <c r="N29" s="95">
        <v>33</v>
      </c>
      <c r="O29" s="64">
        <v>2530</v>
      </c>
      <c r="P29" s="65">
        <f>Table2245789101123456789101112131415161718192021222324252627282930[[#This Row],[PEMBULATAN]]*O29</f>
        <v>83490</v>
      </c>
    </row>
    <row r="30" spans="1:16" ht="26.25" customHeight="1" x14ac:dyDescent="0.2">
      <c r="A30" s="14"/>
      <c r="B30" s="75"/>
      <c r="C30" s="73" t="s">
        <v>3396</v>
      </c>
      <c r="D30" s="78" t="s">
        <v>86</v>
      </c>
      <c r="E30" s="13">
        <v>44513</v>
      </c>
      <c r="F30" s="76" t="s">
        <v>554</v>
      </c>
      <c r="G30" s="13">
        <v>44515</v>
      </c>
      <c r="H30" s="77" t="s">
        <v>3366</v>
      </c>
      <c r="I30" s="16">
        <v>42</v>
      </c>
      <c r="J30" s="16">
        <v>40</v>
      </c>
      <c r="K30" s="16">
        <v>17</v>
      </c>
      <c r="L30" s="16">
        <v>5</v>
      </c>
      <c r="M30" s="81">
        <v>7.14</v>
      </c>
      <c r="N30" s="95">
        <v>7.14</v>
      </c>
      <c r="O30" s="64">
        <v>2530</v>
      </c>
      <c r="P30" s="65">
        <f>Table2245789101123456789101112131415161718192021222324252627282930[[#This Row],[PEMBULATAN]]*O30</f>
        <v>18064.2</v>
      </c>
    </row>
    <row r="31" spans="1:16" ht="26.25" customHeight="1" x14ac:dyDescent="0.2">
      <c r="A31" s="14"/>
      <c r="B31" s="75"/>
      <c r="C31" s="73" t="s">
        <v>3397</v>
      </c>
      <c r="D31" s="78" t="s">
        <v>86</v>
      </c>
      <c r="E31" s="13">
        <v>44513</v>
      </c>
      <c r="F31" s="76" t="s">
        <v>554</v>
      </c>
      <c r="G31" s="13">
        <v>44515</v>
      </c>
      <c r="H31" s="77" t="s">
        <v>3366</v>
      </c>
      <c r="I31" s="16">
        <v>40</v>
      </c>
      <c r="J31" s="16">
        <v>22</v>
      </c>
      <c r="K31" s="16">
        <v>40</v>
      </c>
      <c r="L31" s="16">
        <v>3</v>
      </c>
      <c r="M31" s="81">
        <v>8.8000000000000007</v>
      </c>
      <c r="N31" s="95">
        <v>8.8000000000000007</v>
      </c>
      <c r="O31" s="64">
        <v>2530</v>
      </c>
      <c r="P31" s="65">
        <f>Table2245789101123456789101112131415161718192021222324252627282930[[#This Row],[PEMBULATAN]]*O31</f>
        <v>22264</v>
      </c>
    </row>
    <row r="32" spans="1:16" ht="26.25" customHeight="1" x14ac:dyDescent="0.2">
      <c r="A32" s="14"/>
      <c r="B32" s="75"/>
      <c r="C32" s="73" t="s">
        <v>3398</v>
      </c>
      <c r="D32" s="78" t="s">
        <v>86</v>
      </c>
      <c r="E32" s="13">
        <v>44513</v>
      </c>
      <c r="F32" s="76" t="s">
        <v>554</v>
      </c>
      <c r="G32" s="13">
        <v>44515</v>
      </c>
      <c r="H32" s="77" t="s">
        <v>3366</v>
      </c>
      <c r="I32" s="16">
        <v>38</v>
      </c>
      <c r="J32" s="16">
        <v>24</v>
      </c>
      <c r="K32" s="16">
        <v>23</v>
      </c>
      <c r="L32" s="16">
        <v>3</v>
      </c>
      <c r="M32" s="81">
        <v>5.2439999999999998</v>
      </c>
      <c r="N32" s="95">
        <v>5.2439999999999998</v>
      </c>
      <c r="O32" s="64">
        <v>2530</v>
      </c>
      <c r="P32" s="65">
        <f>Table2245789101123456789101112131415161718192021222324252627282930[[#This Row],[PEMBULATAN]]*O32</f>
        <v>13267.32</v>
      </c>
    </row>
    <row r="33" spans="1:16" ht="26.25" customHeight="1" x14ac:dyDescent="0.2">
      <c r="A33" s="14"/>
      <c r="B33" s="75"/>
      <c r="C33" s="73" t="s">
        <v>3399</v>
      </c>
      <c r="D33" s="78" t="s">
        <v>86</v>
      </c>
      <c r="E33" s="13">
        <v>44513</v>
      </c>
      <c r="F33" s="76" t="s">
        <v>554</v>
      </c>
      <c r="G33" s="13">
        <v>44515</v>
      </c>
      <c r="H33" s="77" t="s">
        <v>3366</v>
      </c>
      <c r="I33" s="16">
        <v>95</v>
      </c>
      <c r="J33" s="16">
        <v>51</v>
      </c>
      <c r="K33" s="16">
        <v>31</v>
      </c>
      <c r="L33" s="16">
        <v>26</v>
      </c>
      <c r="M33" s="81">
        <v>37.548749999999998</v>
      </c>
      <c r="N33" s="95">
        <v>37.548749999999998</v>
      </c>
      <c r="O33" s="64">
        <v>2530</v>
      </c>
      <c r="P33" s="65">
        <f>Table2245789101123456789101112131415161718192021222324252627282930[[#This Row],[PEMBULATAN]]*O33</f>
        <v>94998.337499999994</v>
      </c>
    </row>
    <row r="34" spans="1:16" ht="26.25" customHeight="1" x14ac:dyDescent="0.2">
      <c r="A34" s="14"/>
      <c r="B34" s="75"/>
      <c r="C34" s="73" t="s">
        <v>3400</v>
      </c>
      <c r="D34" s="78" t="s">
        <v>86</v>
      </c>
      <c r="E34" s="13">
        <v>44513</v>
      </c>
      <c r="F34" s="76" t="s">
        <v>554</v>
      </c>
      <c r="G34" s="13">
        <v>44515</v>
      </c>
      <c r="H34" s="77" t="s">
        <v>3366</v>
      </c>
      <c r="I34" s="16">
        <v>48</v>
      </c>
      <c r="J34" s="16">
        <v>48</v>
      </c>
      <c r="K34" s="16">
        <v>21</v>
      </c>
      <c r="L34" s="16">
        <v>7</v>
      </c>
      <c r="M34" s="81">
        <v>12.096</v>
      </c>
      <c r="N34" s="95">
        <v>12.096</v>
      </c>
      <c r="O34" s="64">
        <v>2530</v>
      </c>
      <c r="P34" s="65">
        <f>Table2245789101123456789101112131415161718192021222324252627282930[[#This Row],[PEMBULATAN]]*O34</f>
        <v>30602.880000000001</v>
      </c>
    </row>
    <row r="35" spans="1:16" ht="26.25" customHeight="1" x14ac:dyDescent="0.2">
      <c r="A35" s="14"/>
      <c r="B35" s="75"/>
      <c r="C35" s="73" t="s">
        <v>3401</v>
      </c>
      <c r="D35" s="78" t="s">
        <v>86</v>
      </c>
      <c r="E35" s="13">
        <v>44513</v>
      </c>
      <c r="F35" s="76" t="s">
        <v>554</v>
      </c>
      <c r="G35" s="13">
        <v>44515</v>
      </c>
      <c r="H35" s="77" t="s">
        <v>3366</v>
      </c>
      <c r="I35" s="16">
        <v>33</v>
      </c>
      <c r="J35" s="16">
        <v>52</v>
      </c>
      <c r="K35" s="16">
        <v>22</v>
      </c>
      <c r="L35" s="16">
        <v>6</v>
      </c>
      <c r="M35" s="81">
        <v>9.4380000000000006</v>
      </c>
      <c r="N35" s="95">
        <v>10</v>
      </c>
      <c r="O35" s="64">
        <v>2530</v>
      </c>
      <c r="P35" s="65">
        <f>Table2245789101123456789101112131415161718192021222324252627282930[[#This Row],[PEMBULATAN]]*O35</f>
        <v>25300</v>
      </c>
    </row>
    <row r="36" spans="1:16" ht="26.25" customHeight="1" x14ac:dyDescent="0.2">
      <c r="A36" s="14"/>
      <c r="B36" s="75"/>
      <c r="C36" s="73" t="s">
        <v>3402</v>
      </c>
      <c r="D36" s="78" t="s">
        <v>86</v>
      </c>
      <c r="E36" s="13">
        <v>44513</v>
      </c>
      <c r="F36" s="76" t="s">
        <v>554</v>
      </c>
      <c r="G36" s="13">
        <v>44515</v>
      </c>
      <c r="H36" s="77" t="s">
        <v>3366</v>
      </c>
      <c r="I36" s="16">
        <v>20</v>
      </c>
      <c r="J36" s="16">
        <v>42</v>
      </c>
      <c r="K36" s="16">
        <v>30</v>
      </c>
      <c r="L36" s="16">
        <v>3</v>
      </c>
      <c r="M36" s="81">
        <v>6.3</v>
      </c>
      <c r="N36" s="95">
        <v>7</v>
      </c>
      <c r="O36" s="64">
        <v>2530</v>
      </c>
      <c r="P36" s="65">
        <f>Table2245789101123456789101112131415161718192021222324252627282930[[#This Row],[PEMBULATAN]]*O36</f>
        <v>17710</v>
      </c>
    </row>
    <row r="37" spans="1:16" ht="26.25" customHeight="1" x14ac:dyDescent="0.2">
      <c r="A37" s="14"/>
      <c r="B37" s="75"/>
      <c r="C37" s="73" t="s">
        <v>3403</v>
      </c>
      <c r="D37" s="78" t="s">
        <v>86</v>
      </c>
      <c r="E37" s="13">
        <v>44513</v>
      </c>
      <c r="F37" s="76" t="s">
        <v>554</v>
      </c>
      <c r="G37" s="13">
        <v>44515</v>
      </c>
      <c r="H37" s="77" t="s">
        <v>3366</v>
      </c>
      <c r="I37" s="16">
        <v>62</v>
      </c>
      <c r="J37" s="16">
        <v>20</v>
      </c>
      <c r="K37" s="16">
        <v>37</v>
      </c>
      <c r="L37" s="16">
        <v>9</v>
      </c>
      <c r="M37" s="81">
        <v>11.47</v>
      </c>
      <c r="N37" s="95">
        <v>12</v>
      </c>
      <c r="O37" s="64">
        <v>2530</v>
      </c>
      <c r="P37" s="65">
        <f>Table2245789101123456789101112131415161718192021222324252627282930[[#This Row],[PEMBULATAN]]*O37</f>
        <v>30360</v>
      </c>
    </row>
    <row r="38" spans="1:16" ht="26.25" customHeight="1" x14ac:dyDescent="0.2">
      <c r="A38" s="14"/>
      <c r="B38" s="75"/>
      <c r="C38" s="73" t="s">
        <v>3404</v>
      </c>
      <c r="D38" s="78" t="s">
        <v>86</v>
      </c>
      <c r="E38" s="13">
        <v>44513</v>
      </c>
      <c r="F38" s="76" t="s">
        <v>554</v>
      </c>
      <c r="G38" s="13">
        <v>44515</v>
      </c>
      <c r="H38" s="77" t="s">
        <v>3366</v>
      </c>
      <c r="I38" s="16">
        <v>78</v>
      </c>
      <c r="J38" s="16">
        <v>50</v>
      </c>
      <c r="K38" s="16">
        <v>18</v>
      </c>
      <c r="L38" s="16">
        <v>5</v>
      </c>
      <c r="M38" s="81">
        <v>17.55</v>
      </c>
      <c r="N38" s="95">
        <v>17.55</v>
      </c>
      <c r="O38" s="64">
        <v>2530</v>
      </c>
      <c r="P38" s="65">
        <f>Table2245789101123456789101112131415161718192021222324252627282930[[#This Row],[PEMBULATAN]]*O38</f>
        <v>44401.5</v>
      </c>
    </row>
    <row r="39" spans="1:16" ht="26.25" customHeight="1" x14ac:dyDescent="0.2">
      <c r="A39" s="14"/>
      <c r="B39" s="75"/>
      <c r="C39" s="73" t="s">
        <v>3405</v>
      </c>
      <c r="D39" s="78" t="s">
        <v>86</v>
      </c>
      <c r="E39" s="13">
        <v>44513</v>
      </c>
      <c r="F39" s="76" t="s">
        <v>554</v>
      </c>
      <c r="G39" s="13">
        <v>44515</v>
      </c>
      <c r="H39" s="77" t="s">
        <v>3366</v>
      </c>
      <c r="I39" s="16">
        <v>55</v>
      </c>
      <c r="J39" s="16">
        <v>33</v>
      </c>
      <c r="K39" s="16">
        <v>20</v>
      </c>
      <c r="L39" s="16">
        <v>6</v>
      </c>
      <c r="M39" s="81">
        <v>9.0749999999999993</v>
      </c>
      <c r="N39" s="95">
        <v>9.0749999999999993</v>
      </c>
      <c r="O39" s="64">
        <v>2530</v>
      </c>
      <c r="P39" s="65">
        <f>Table2245789101123456789101112131415161718192021222324252627282930[[#This Row],[PEMBULATAN]]*O39</f>
        <v>22959.75</v>
      </c>
    </row>
    <row r="40" spans="1:16" ht="26.25" customHeight="1" x14ac:dyDescent="0.2">
      <c r="A40" s="14"/>
      <c r="B40" s="75"/>
      <c r="C40" s="73" t="s">
        <v>3406</v>
      </c>
      <c r="D40" s="78" t="s">
        <v>86</v>
      </c>
      <c r="E40" s="13">
        <v>44513</v>
      </c>
      <c r="F40" s="76" t="s">
        <v>554</v>
      </c>
      <c r="G40" s="13">
        <v>44515</v>
      </c>
      <c r="H40" s="77" t="s">
        <v>3366</v>
      </c>
      <c r="I40" s="16">
        <v>46</v>
      </c>
      <c r="J40" s="16">
        <v>32</v>
      </c>
      <c r="K40" s="16">
        <v>40</v>
      </c>
      <c r="L40" s="16">
        <v>10</v>
      </c>
      <c r="M40" s="81">
        <v>14.72</v>
      </c>
      <c r="N40" s="95">
        <v>14.72</v>
      </c>
      <c r="O40" s="64">
        <v>2530</v>
      </c>
      <c r="P40" s="65">
        <f>Table2245789101123456789101112131415161718192021222324252627282930[[#This Row],[PEMBULATAN]]*O40</f>
        <v>37241.599999999999</v>
      </c>
    </row>
    <row r="41" spans="1:16" ht="26.25" customHeight="1" x14ac:dyDescent="0.2">
      <c r="A41" s="14"/>
      <c r="B41" s="75"/>
      <c r="C41" s="73" t="s">
        <v>3407</v>
      </c>
      <c r="D41" s="78" t="s">
        <v>86</v>
      </c>
      <c r="E41" s="13">
        <v>44513</v>
      </c>
      <c r="F41" s="76" t="s">
        <v>554</v>
      </c>
      <c r="G41" s="13">
        <v>44515</v>
      </c>
      <c r="H41" s="77" t="s">
        <v>3366</v>
      </c>
      <c r="I41" s="16">
        <v>40</v>
      </c>
      <c r="J41" s="16">
        <v>35</v>
      </c>
      <c r="K41" s="16">
        <v>37</v>
      </c>
      <c r="L41" s="16">
        <v>5</v>
      </c>
      <c r="M41" s="81">
        <v>12.95</v>
      </c>
      <c r="N41" s="95">
        <v>12.95</v>
      </c>
      <c r="O41" s="64">
        <v>2530</v>
      </c>
      <c r="P41" s="65">
        <f>Table2245789101123456789101112131415161718192021222324252627282930[[#This Row],[PEMBULATAN]]*O41</f>
        <v>32763.5</v>
      </c>
    </row>
    <row r="42" spans="1:16" ht="26.25" customHeight="1" x14ac:dyDescent="0.2">
      <c r="A42" s="14"/>
      <c r="B42" s="75"/>
      <c r="C42" s="73" t="s">
        <v>3408</v>
      </c>
      <c r="D42" s="78" t="s">
        <v>86</v>
      </c>
      <c r="E42" s="13">
        <v>44513</v>
      </c>
      <c r="F42" s="76" t="s">
        <v>554</v>
      </c>
      <c r="G42" s="13">
        <v>44515</v>
      </c>
      <c r="H42" s="77" t="s">
        <v>3366</v>
      </c>
      <c r="I42" s="16">
        <v>58</v>
      </c>
      <c r="J42" s="16">
        <v>38</v>
      </c>
      <c r="K42" s="16">
        <v>15</v>
      </c>
      <c r="L42" s="16">
        <v>4</v>
      </c>
      <c r="M42" s="81">
        <v>8.2650000000000006</v>
      </c>
      <c r="N42" s="95">
        <v>8.2650000000000006</v>
      </c>
      <c r="O42" s="64">
        <v>2530</v>
      </c>
      <c r="P42" s="65">
        <f>Table2245789101123456789101112131415161718192021222324252627282930[[#This Row],[PEMBULATAN]]*O42</f>
        <v>20910.45</v>
      </c>
    </row>
    <row r="43" spans="1:16" ht="26.25" customHeight="1" x14ac:dyDescent="0.2">
      <c r="A43" s="14"/>
      <c r="B43" s="75"/>
      <c r="C43" s="73" t="s">
        <v>3409</v>
      </c>
      <c r="D43" s="78" t="s">
        <v>86</v>
      </c>
      <c r="E43" s="13">
        <v>44513</v>
      </c>
      <c r="F43" s="76" t="s">
        <v>554</v>
      </c>
      <c r="G43" s="13">
        <v>44515</v>
      </c>
      <c r="H43" s="77" t="s">
        <v>3366</v>
      </c>
      <c r="I43" s="16">
        <v>58</v>
      </c>
      <c r="J43" s="16">
        <v>28</v>
      </c>
      <c r="K43" s="16">
        <v>26</v>
      </c>
      <c r="L43" s="16">
        <v>2</v>
      </c>
      <c r="M43" s="81">
        <v>10.555999999999999</v>
      </c>
      <c r="N43" s="95">
        <v>10.555999999999999</v>
      </c>
      <c r="O43" s="64">
        <v>2530</v>
      </c>
      <c r="P43" s="65">
        <f>Table2245789101123456789101112131415161718192021222324252627282930[[#This Row],[PEMBULATAN]]*O43</f>
        <v>26706.679999999997</v>
      </c>
    </row>
    <row r="44" spans="1:16" ht="26.25" customHeight="1" x14ac:dyDescent="0.2">
      <c r="A44" s="14"/>
      <c r="B44" s="75"/>
      <c r="C44" s="73" t="s">
        <v>3410</v>
      </c>
      <c r="D44" s="78" t="s">
        <v>86</v>
      </c>
      <c r="E44" s="13">
        <v>44513</v>
      </c>
      <c r="F44" s="76" t="s">
        <v>554</v>
      </c>
      <c r="G44" s="13">
        <v>44515</v>
      </c>
      <c r="H44" s="77" t="s">
        <v>3366</v>
      </c>
      <c r="I44" s="16">
        <v>78</v>
      </c>
      <c r="J44" s="16">
        <v>40</v>
      </c>
      <c r="K44" s="16">
        <v>28</v>
      </c>
      <c r="L44" s="16">
        <v>7</v>
      </c>
      <c r="M44" s="81">
        <v>21.84</v>
      </c>
      <c r="N44" s="95">
        <v>21.84</v>
      </c>
      <c r="O44" s="64">
        <v>2530</v>
      </c>
      <c r="P44" s="65">
        <f>Table2245789101123456789101112131415161718192021222324252627282930[[#This Row],[PEMBULATAN]]*O44</f>
        <v>55255.199999999997</v>
      </c>
    </row>
    <row r="45" spans="1:16" ht="26.25" customHeight="1" x14ac:dyDescent="0.2">
      <c r="A45" s="14"/>
      <c r="B45" s="75"/>
      <c r="C45" s="73" t="s">
        <v>3411</v>
      </c>
      <c r="D45" s="78" t="s">
        <v>86</v>
      </c>
      <c r="E45" s="13">
        <v>44513</v>
      </c>
      <c r="F45" s="76" t="s">
        <v>554</v>
      </c>
      <c r="G45" s="13">
        <v>44515</v>
      </c>
      <c r="H45" s="77" t="s">
        <v>3366</v>
      </c>
      <c r="I45" s="16">
        <v>50</v>
      </c>
      <c r="J45" s="16">
        <v>51</v>
      </c>
      <c r="K45" s="16">
        <v>18</v>
      </c>
      <c r="L45" s="16">
        <v>15</v>
      </c>
      <c r="M45" s="81">
        <v>11.475</v>
      </c>
      <c r="N45" s="95">
        <v>15</v>
      </c>
      <c r="O45" s="64">
        <v>2530</v>
      </c>
      <c r="P45" s="65">
        <f>Table2245789101123456789101112131415161718192021222324252627282930[[#This Row],[PEMBULATAN]]*O45</f>
        <v>37950</v>
      </c>
    </row>
    <row r="46" spans="1:16" ht="26.25" customHeight="1" x14ac:dyDescent="0.2">
      <c r="A46" s="14"/>
      <c r="B46" s="75"/>
      <c r="C46" s="73" t="s">
        <v>3412</v>
      </c>
      <c r="D46" s="78" t="s">
        <v>86</v>
      </c>
      <c r="E46" s="13">
        <v>44513</v>
      </c>
      <c r="F46" s="76" t="s">
        <v>554</v>
      </c>
      <c r="G46" s="13">
        <v>44515</v>
      </c>
      <c r="H46" s="77" t="s">
        <v>3366</v>
      </c>
      <c r="I46" s="16">
        <v>27</v>
      </c>
      <c r="J46" s="16">
        <v>70</v>
      </c>
      <c r="K46" s="16">
        <v>27</v>
      </c>
      <c r="L46" s="16">
        <v>5</v>
      </c>
      <c r="M46" s="81">
        <v>12.7575</v>
      </c>
      <c r="N46" s="95">
        <v>12.7575</v>
      </c>
      <c r="O46" s="64">
        <v>2530</v>
      </c>
      <c r="P46" s="65">
        <f>Table2245789101123456789101112131415161718192021222324252627282930[[#This Row],[PEMBULATAN]]*O46</f>
        <v>32276.475000000002</v>
      </c>
    </row>
    <row r="47" spans="1:16" ht="26.25" customHeight="1" x14ac:dyDescent="0.2">
      <c r="A47" s="14"/>
      <c r="B47" s="75"/>
      <c r="C47" s="73" t="s">
        <v>3413</v>
      </c>
      <c r="D47" s="78" t="s">
        <v>86</v>
      </c>
      <c r="E47" s="13">
        <v>44513</v>
      </c>
      <c r="F47" s="76" t="s">
        <v>554</v>
      </c>
      <c r="G47" s="13">
        <v>44515</v>
      </c>
      <c r="H47" s="77" t="s">
        <v>3366</v>
      </c>
      <c r="I47" s="16">
        <v>57</v>
      </c>
      <c r="J47" s="16">
        <v>40</v>
      </c>
      <c r="K47" s="16">
        <v>11</v>
      </c>
      <c r="L47" s="16">
        <v>5</v>
      </c>
      <c r="M47" s="81">
        <v>6.27</v>
      </c>
      <c r="N47" s="95">
        <v>6.27</v>
      </c>
      <c r="O47" s="64">
        <v>2530</v>
      </c>
      <c r="P47" s="65">
        <f>Table2245789101123456789101112131415161718192021222324252627282930[[#This Row],[PEMBULATAN]]*O47</f>
        <v>15863.099999999999</v>
      </c>
    </row>
    <row r="48" spans="1:16" ht="26.25" customHeight="1" x14ac:dyDescent="0.2">
      <c r="A48" s="14"/>
      <c r="B48" s="75"/>
      <c r="C48" s="73" t="s">
        <v>3414</v>
      </c>
      <c r="D48" s="78" t="s">
        <v>86</v>
      </c>
      <c r="E48" s="13">
        <v>44513</v>
      </c>
      <c r="F48" s="76" t="s">
        <v>554</v>
      </c>
      <c r="G48" s="13">
        <v>44515</v>
      </c>
      <c r="H48" s="77" t="s">
        <v>3366</v>
      </c>
      <c r="I48" s="16">
        <v>87</v>
      </c>
      <c r="J48" s="16">
        <v>18</v>
      </c>
      <c r="K48" s="16">
        <v>46</v>
      </c>
      <c r="L48" s="16">
        <v>9</v>
      </c>
      <c r="M48" s="81">
        <v>18.009</v>
      </c>
      <c r="N48" s="95">
        <v>18.009</v>
      </c>
      <c r="O48" s="64">
        <v>2530</v>
      </c>
      <c r="P48" s="65">
        <f>Table2245789101123456789101112131415161718192021222324252627282930[[#This Row],[PEMBULATAN]]*O48</f>
        <v>45562.770000000004</v>
      </c>
    </row>
    <row r="49" spans="1:16" ht="26.25" customHeight="1" x14ac:dyDescent="0.2">
      <c r="A49" s="14"/>
      <c r="B49" s="75"/>
      <c r="C49" s="73" t="s">
        <v>3415</v>
      </c>
      <c r="D49" s="78" t="s">
        <v>86</v>
      </c>
      <c r="E49" s="13">
        <v>44513</v>
      </c>
      <c r="F49" s="76" t="s">
        <v>554</v>
      </c>
      <c r="G49" s="13">
        <v>44515</v>
      </c>
      <c r="H49" s="77" t="s">
        <v>3366</v>
      </c>
      <c r="I49" s="16">
        <v>42</v>
      </c>
      <c r="J49" s="16">
        <v>35</v>
      </c>
      <c r="K49" s="16">
        <v>35</v>
      </c>
      <c r="L49" s="16">
        <v>7</v>
      </c>
      <c r="M49" s="81">
        <v>12.862500000000001</v>
      </c>
      <c r="N49" s="95">
        <v>12.862500000000001</v>
      </c>
      <c r="O49" s="64">
        <v>2530</v>
      </c>
      <c r="P49" s="65">
        <f>Table2245789101123456789101112131415161718192021222324252627282930[[#This Row],[PEMBULATAN]]*O49</f>
        <v>32542.125</v>
      </c>
    </row>
    <row r="50" spans="1:16" ht="26.25" customHeight="1" x14ac:dyDescent="0.2">
      <c r="A50" s="14"/>
      <c r="B50" s="75"/>
      <c r="C50" s="73" t="s">
        <v>3416</v>
      </c>
      <c r="D50" s="78" t="s">
        <v>86</v>
      </c>
      <c r="E50" s="13">
        <v>44513</v>
      </c>
      <c r="F50" s="76" t="s">
        <v>554</v>
      </c>
      <c r="G50" s="13">
        <v>44515</v>
      </c>
      <c r="H50" s="77" t="s">
        <v>3366</v>
      </c>
      <c r="I50" s="16">
        <v>100</v>
      </c>
      <c r="J50" s="16">
        <v>22</v>
      </c>
      <c r="K50" s="16">
        <v>16</v>
      </c>
      <c r="L50" s="16">
        <v>5</v>
      </c>
      <c r="M50" s="81">
        <v>8.8000000000000007</v>
      </c>
      <c r="N50" s="95">
        <v>8.8000000000000007</v>
      </c>
      <c r="O50" s="64">
        <v>2530</v>
      </c>
      <c r="P50" s="65">
        <f>Table2245789101123456789101112131415161718192021222324252627282930[[#This Row],[PEMBULATAN]]*O50</f>
        <v>22264</v>
      </c>
    </row>
    <row r="51" spans="1:16" ht="26.25" customHeight="1" x14ac:dyDescent="0.2">
      <c r="A51" s="14"/>
      <c r="B51" s="75"/>
      <c r="C51" s="73" t="s">
        <v>3417</v>
      </c>
      <c r="D51" s="78" t="s">
        <v>86</v>
      </c>
      <c r="E51" s="13">
        <v>44513</v>
      </c>
      <c r="F51" s="76" t="s">
        <v>554</v>
      </c>
      <c r="G51" s="13">
        <v>44515</v>
      </c>
      <c r="H51" s="77" t="s">
        <v>3366</v>
      </c>
      <c r="I51" s="16">
        <v>41</v>
      </c>
      <c r="J51" s="16">
        <v>32</v>
      </c>
      <c r="K51" s="16">
        <v>30</v>
      </c>
      <c r="L51" s="16">
        <v>3</v>
      </c>
      <c r="M51" s="81">
        <v>9.84</v>
      </c>
      <c r="N51" s="95">
        <v>9.84</v>
      </c>
      <c r="O51" s="64">
        <v>2530</v>
      </c>
      <c r="P51" s="65">
        <f>Table2245789101123456789101112131415161718192021222324252627282930[[#This Row],[PEMBULATAN]]*O51</f>
        <v>24895.200000000001</v>
      </c>
    </row>
    <row r="52" spans="1:16" ht="26.25" customHeight="1" x14ac:dyDescent="0.2">
      <c r="A52" s="14"/>
      <c r="B52" s="75"/>
      <c r="C52" s="73" t="s">
        <v>3418</v>
      </c>
      <c r="D52" s="78" t="s">
        <v>86</v>
      </c>
      <c r="E52" s="13">
        <v>44513</v>
      </c>
      <c r="F52" s="76" t="s">
        <v>554</v>
      </c>
      <c r="G52" s="13">
        <v>44515</v>
      </c>
      <c r="H52" s="77" t="s">
        <v>3366</v>
      </c>
      <c r="I52" s="16">
        <v>44</v>
      </c>
      <c r="J52" s="16">
        <v>43</v>
      </c>
      <c r="K52" s="16">
        <v>28</v>
      </c>
      <c r="L52" s="16">
        <v>9</v>
      </c>
      <c r="M52" s="81">
        <v>13.244</v>
      </c>
      <c r="N52" s="95">
        <v>13.244</v>
      </c>
      <c r="O52" s="64">
        <v>2530</v>
      </c>
      <c r="P52" s="65">
        <f>Table2245789101123456789101112131415161718192021222324252627282930[[#This Row],[PEMBULATAN]]*O52</f>
        <v>33507.32</v>
      </c>
    </row>
    <row r="53" spans="1:16" ht="26.25" customHeight="1" x14ac:dyDescent="0.2">
      <c r="A53" s="14"/>
      <c r="B53" s="75"/>
      <c r="C53" s="73" t="s">
        <v>3419</v>
      </c>
      <c r="D53" s="78" t="s">
        <v>86</v>
      </c>
      <c r="E53" s="13">
        <v>44513</v>
      </c>
      <c r="F53" s="76" t="s">
        <v>554</v>
      </c>
      <c r="G53" s="13">
        <v>44515</v>
      </c>
      <c r="H53" s="77" t="s">
        <v>3366</v>
      </c>
      <c r="I53" s="16">
        <v>59</v>
      </c>
      <c r="J53" s="16">
        <v>43</v>
      </c>
      <c r="K53" s="16">
        <v>33</v>
      </c>
      <c r="L53" s="16">
        <v>5</v>
      </c>
      <c r="M53" s="81">
        <v>20.930250000000001</v>
      </c>
      <c r="N53" s="95">
        <v>20.930250000000001</v>
      </c>
      <c r="O53" s="64">
        <v>2530</v>
      </c>
      <c r="P53" s="65">
        <f>Table2245789101123456789101112131415161718192021222324252627282930[[#This Row],[PEMBULATAN]]*O53</f>
        <v>52953.532500000001</v>
      </c>
    </row>
    <row r="54" spans="1:16" ht="26.25" customHeight="1" x14ac:dyDescent="0.2">
      <c r="A54" s="14"/>
      <c r="B54" s="75"/>
      <c r="C54" s="73" t="s">
        <v>3420</v>
      </c>
      <c r="D54" s="78" t="s">
        <v>86</v>
      </c>
      <c r="E54" s="13">
        <v>44513</v>
      </c>
      <c r="F54" s="76" t="s">
        <v>554</v>
      </c>
      <c r="G54" s="13">
        <v>44515</v>
      </c>
      <c r="H54" s="77" t="s">
        <v>3366</v>
      </c>
      <c r="I54" s="16">
        <v>47</v>
      </c>
      <c r="J54" s="16">
        <v>25</v>
      </c>
      <c r="K54" s="16">
        <v>25</v>
      </c>
      <c r="L54" s="16">
        <v>3</v>
      </c>
      <c r="M54" s="81">
        <v>7.34375</v>
      </c>
      <c r="N54" s="95">
        <v>8</v>
      </c>
      <c r="O54" s="64">
        <v>2530</v>
      </c>
      <c r="P54" s="65">
        <f>Table2245789101123456789101112131415161718192021222324252627282930[[#This Row],[PEMBULATAN]]*O54</f>
        <v>20240</v>
      </c>
    </row>
    <row r="55" spans="1:16" ht="26.25" customHeight="1" x14ac:dyDescent="0.2">
      <c r="A55" s="14"/>
      <c r="B55" s="75"/>
      <c r="C55" s="73" t="s">
        <v>3421</v>
      </c>
      <c r="D55" s="78" t="s">
        <v>86</v>
      </c>
      <c r="E55" s="13">
        <v>44513</v>
      </c>
      <c r="F55" s="76" t="s">
        <v>554</v>
      </c>
      <c r="G55" s="13">
        <v>44515</v>
      </c>
      <c r="H55" s="77" t="s">
        <v>3366</v>
      </c>
      <c r="I55" s="16">
        <v>67</v>
      </c>
      <c r="J55" s="16">
        <v>25</v>
      </c>
      <c r="K55" s="16">
        <v>15</v>
      </c>
      <c r="L55" s="16">
        <v>5</v>
      </c>
      <c r="M55" s="81">
        <v>6.28125</v>
      </c>
      <c r="N55" s="95">
        <v>6.28125</v>
      </c>
      <c r="O55" s="64">
        <v>2530</v>
      </c>
      <c r="P55" s="65">
        <f>Table2245789101123456789101112131415161718192021222324252627282930[[#This Row],[PEMBULATAN]]*O55</f>
        <v>15891.5625</v>
      </c>
    </row>
    <row r="56" spans="1:16" ht="26.25" customHeight="1" x14ac:dyDescent="0.2">
      <c r="A56" s="14"/>
      <c r="B56" s="75"/>
      <c r="C56" s="73" t="s">
        <v>3422</v>
      </c>
      <c r="D56" s="78" t="s">
        <v>86</v>
      </c>
      <c r="E56" s="13">
        <v>44513</v>
      </c>
      <c r="F56" s="76" t="s">
        <v>554</v>
      </c>
      <c r="G56" s="13">
        <v>44515</v>
      </c>
      <c r="H56" s="77" t="s">
        <v>3366</v>
      </c>
      <c r="I56" s="16">
        <v>120</v>
      </c>
      <c r="J56" s="16">
        <v>18</v>
      </c>
      <c r="K56" s="16">
        <v>10</v>
      </c>
      <c r="L56" s="16">
        <v>3</v>
      </c>
      <c r="M56" s="81">
        <v>5.4</v>
      </c>
      <c r="N56" s="95">
        <v>6</v>
      </c>
      <c r="O56" s="64">
        <v>2530</v>
      </c>
      <c r="P56" s="65">
        <f>Table2245789101123456789101112131415161718192021222324252627282930[[#This Row],[PEMBULATAN]]*O56</f>
        <v>15180</v>
      </c>
    </row>
    <row r="57" spans="1:16" ht="26.25" customHeight="1" x14ac:dyDescent="0.2">
      <c r="A57" s="14"/>
      <c r="B57" s="75"/>
      <c r="C57" s="73" t="s">
        <v>3423</v>
      </c>
      <c r="D57" s="78" t="s">
        <v>86</v>
      </c>
      <c r="E57" s="13">
        <v>44513</v>
      </c>
      <c r="F57" s="76" t="s">
        <v>554</v>
      </c>
      <c r="G57" s="13">
        <v>44515</v>
      </c>
      <c r="H57" s="77" t="s">
        <v>3366</v>
      </c>
      <c r="I57" s="16">
        <v>48</v>
      </c>
      <c r="J57" s="16">
        <v>22</v>
      </c>
      <c r="K57" s="16">
        <v>22</v>
      </c>
      <c r="L57" s="16">
        <v>3</v>
      </c>
      <c r="M57" s="81">
        <v>5.8079999999999998</v>
      </c>
      <c r="N57" s="95">
        <v>5.8079999999999998</v>
      </c>
      <c r="O57" s="64">
        <v>2530</v>
      </c>
      <c r="P57" s="65">
        <f>Table2245789101123456789101112131415161718192021222324252627282930[[#This Row],[PEMBULATAN]]*O57</f>
        <v>14694.24</v>
      </c>
    </row>
    <row r="58" spans="1:16" ht="26.25" customHeight="1" x14ac:dyDescent="0.2">
      <c r="A58" s="14"/>
      <c r="B58" s="75"/>
      <c r="C58" s="73" t="s">
        <v>3424</v>
      </c>
      <c r="D58" s="78" t="s">
        <v>86</v>
      </c>
      <c r="E58" s="13">
        <v>44513</v>
      </c>
      <c r="F58" s="76" t="s">
        <v>554</v>
      </c>
      <c r="G58" s="13">
        <v>44515</v>
      </c>
      <c r="H58" s="77" t="s">
        <v>3366</v>
      </c>
      <c r="I58" s="16">
        <v>21</v>
      </c>
      <c r="J58" s="16">
        <v>65</v>
      </c>
      <c r="K58" s="16">
        <v>42</v>
      </c>
      <c r="L58" s="16">
        <v>12</v>
      </c>
      <c r="M58" s="81">
        <v>14.3325</v>
      </c>
      <c r="N58" s="95">
        <v>15</v>
      </c>
      <c r="O58" s="64">
        <v>2530</v>
      </c>
      <c r="P58" s="65">
        <f>Table2245789101123456789101112131415161718192021222324252627282930[[#This Row],[PEMBULATAN]]*O58</f>
        <v>37950</v>
      </c>
    </row>
    <row r="59" spans="1:16" ht="26.25" customHeight="1" x14ac:dyDescent="0.2">
      <c r="A59" s="14"/>
      <c r="B59" s="75"/>
      <c r="C59" s="73" t="s">
        <v>3425</v>
      </c>
      <c r="D59" s="78" t="s">
        <v>86</v>
      </c>
      <c r="E59" s="13">
        <v>44513</v>
      </c>
      <c r="F59" s="76" t="s">
        <v>554</v>
      </c>
      <c r="G59" s="13">
        <v>44515</v>
      </c>
      <c r="H59" s="77" t="s">
        <v>3366</v>
      </c>
      <c r="I59" s="16">
        <v>54</v>
      </c>
      <c r="J59" s="16">
        <v>43</v>
      </c>
      <c r="K59" s="16">
        <v>15</v>
      </c>
      <c r="L59" s="16">
        <v>6</v>
      </c>
      <c r="M59" s="81">
        <v>8.7074999999999996</v>
      </c>
      <c r="N59" s="95">
        <v>8.7074999999999996</v>
      </c>
      <c r="O59" s="64">
        <v>2530</v>
      </c>
      <c r="P59" s="65">
        <f>Table2245789101123456789101112131415161718192021222324252627282930[[#This Row],[PEMBULATAN]]*O59</f>
        <v>22029.974999999999</v>
      </c>
    </row>
    <row r="60" spans="1:16" ht="26.25" customHeight="1" x14ac:dyDescent="0.2">
      <c r="A60" s="14"/>
      <c r="B60" s="75"/>
      <c r="C60" s="73" t="s">
        <v>3426</v>
      </c>
      <c r="D60" s="78" t="s">
        <v>86</v>
      </c>
      <c r="E60" s="13">
        <v>44513</v>
      </c>
      <c r="F60" s="76" t="s">
        <v>554</v>
      </c>
      <c r="G60" s="13">
        <v>44515</v>
      </c>
      <c r="H60" s="77" t="s">
        <v>3366</v>
      </c>
      <c r="I60" s="16">
        <v>76</v>
      </c>
      <c r="J60" s="16">
        <v>46</v>
      </c>
      <c r="K60" s="16">
        <v>30</v>
      </c>
      <c r="L60" s="16">
        <v>18</v>
      </c>
      <c r="M60" s="81">
        <v>26.22</v>
      </c>
      <c r="N60" s="95">
        <v>26.22</v>
      </c>
      <c r="O60" s="64">
        <v>2530</v>
      </c>
      <c r="P60" s="65">
        <f>Table2245789101123456789101112131415161718192021222324252627282930[[#This Row],[PEMBULATAN]]*O60</f>
        <v>66336.599999999991</v>
      </c>
    </row>
    <row r="61" spans="1:16" ht="26.25" customHeight="1" x14ac:dyDescent="0.2">
      <c r="A61" s="14"/>
      <c r="B61" s="75"/>
      <c r="C61" s="73" t="s">
        <v>3427</v>
      </c>
      <c r="D61" s="78" t="s">
        <v>86</v>
      </c>
      <c r="E61" s="13">
        <v>44513</v>
      </c>
      <c r="F61" s="76" t="s">
        <v>554</v>
      </c>
      <c r="G61" s="13">
        <v>44515</v>
      </c>
      <c r="H61" s="77" t="s">
        <v>3366</v>
      </c>
      <c r="I61" s="16">
        <v>43</v>
      </c>
      <c r="J61" s="16">
        <v>20</v>
      </c>
      <c r="K61" s="16">
        <v>20</v>
      </c>
      <c r="L61" s="16">
        <v>3</v>
      </c>
      <c r="M61" s="81">
        <v>4.3</v>
      </c>
      <c r="N61" s="95">
        <v>5</v>
      </c>
      <c r="O61" s="64">
        <v>2530</v>
      </c>
      <c r="P61" s="65">
        <f>Table2245789101123456789101112131415161718192021222324252627282930[[#This Row],[PEMBULATAN]]*O61</f>
        <v>12650</v>
      </c>
    </row>
    <row r="62" spans="1:16" ht="26.25" customHeight="1" x14ac:dyDescent="0.2">
      <c r="A62" s="14"/>
      <c r="B62" s="75"/>
      <c r="C62" s="73" t="s">
        <v>3428</v>
      </c>
      <c r="D62" s="78" t="s">
        <v>86</v>
      </c>
      <c r="E62" s="13">
        <v>44513</v>
      </c>
      <c r="F62" s="76" t="s">
        <v>554</v>
      </c>
      <c r="G62" s="13">
        <v>44515</v>
      </c>
      <c r="H62" s="77" t="s">
        <v>3366</v>
      </c>
      <c r="I62" s="16">
        <v>50</v>
      </c>
      <c r="J62" s="16">
        <v>30</v>
      </c>
      <c r="K62" s="16">
        <v>28</v>
      </c>
      <c r="L62" s="16">
        <v>5</v>
      </c>
      <c r="M62" s="81">
        <v>10.5</v>
      </c>
      <c r="N62" s="95">
        <v>10.5</v>
      </c>
      <c r="O62" s="64">
        <v>2530</v>
      </c>
      <c r="P62" s="65">
        <f>Table2245789101123456789101112131415161718192021222324252627282930[[#This Row],[PEMBULATAN]]*O62</f>
        <v>26565</v>
      </c>
    </row>
    <row r="63" spans="1:16" ht="26.25" customHeight="1" x14ac:dyDescent="0.2">
      <c r="A63" s="14"/>
      <c r="B63" s="75"/>
      <c r="C63" s="73" t="s">
        <v>3429</v>
      </c>
      <c r="D63" s="78" t="s">
        <v>86</v>
      </c>
      <c r="E63" s="13">
        <v>44513</v>
      </c>
      <c r="F63" s="76" t="s">
        <v>554</v>
      </c>
      <c r="G63" s="13">
        <v>44515</v>
      </c>
      <c r="H63" s="77" t="s">
        <v>3366</v>
      </c>
      <c r="I63" s="16">
        <v>40</v>
      </c>
      <c r="J63" s="16">
        <v>50</v>
      </c>
      <c r="K63" s="16">
        <v>35</v>
      </c>
      <c r="L63" s="16">
        <v>8</v>
      </c>
      <c r="M63" s="81">
        <v>17.5</v>
      </c>
      <c r="N63" s="95">
        <v>17.5</v>
      </c>
      <c r="O63" s="64">
        <v>2530</v>
      </c>
      <c r="P63" s="65">
        <f>Table2245789101123456789101112131415161718192021222324252627282930[[#This Row],[PEMBULATAN]]*O63</f>
        <v>44275</v>
      </c>
    </row>
    <row r="64" spans="1:16" ht="26.25" customHeight="1" x14ac:dyDescent="0.2">
      <c r="A64" s="14"/>
      <c r="B64" s="75"/>
      <c r="C64" s="73" t="s">
        <v>3430</v>
      </c>
      <c r="D64" s="78" t="s">
        <v>86</v>
      </c>
      <c r="E64" s="13">
        <v>44513</v>
      </c>
      <c r="F64" s="76" t="s">
        <v>554</v>
      </c>
      <c r="G64" s="13">
        <v>44515</v>
      </c>
      <c r="H64" s="77" t="s">
        <v>3366</v>
      </c>
      <c r="I64" s="16">
        <v>20</v>
      </c>
      <c r="J64" s="16">
        <v>47</v>
      </c>
      <c r="K64" s="16">
        <v>80</v>
      </c>
      <c r="L64" s="16">
        <v>14</v>
      </c>
      <c r="M64" s="81">
        <v>18.8</v>
      </c>
      <c r="N64" s="95">
        <v>18.8</v>
      </c>
      <c r="O64" s="64">
        <v>2530</v>
      </c>
      <c r="P64" s="65">
        <f>Table2245789101123456789101112131415161718192021222324252627282930[[#This Row],[PEMBULATAN]]*O64</f>
        <v>47564</v>
      </c>
    </row>
    <row r="65" spans="1:16" ht="26.25" customHeight="1" x14ac:dyDescent="0.2">
      <c r="A65" s="14"/>
      <c r="B65" s="75"/>
      <c r="C65" s="73" t="s">
        <v>3431</v>
      </c>
      <c r="D65" s="78" t="s">
        <v>86</v>
      </c>
      <c r="E65" s="13">
        <v>44513</v>
      </c>
      <c r="F65" s="76" t="s">
        <v>554</v>
      </c>
      <c r="G65" s="13">
        <v>44515</v>
      </c>
      <c r="H65" s="77" t="s">
        <v>3366</v>
      </c>
      <c r="I65" s="16">
        <v>90</v>
      </c>
      <c r="J65" s="16">
        <v>42</v>
      </c>
      <c r="K65" s="16">
        <v>12</v>
      </c>
      <c r="L65" s="16">
        <v>2</v>
      </c>
      <c r="M65" s="81">
        <v>11.34</v>
      </c>
      <c r="N65" s="95">
        <v>12</v>
      </c>
      <c r="O65" s="64">
        <v>2530</v>
      </c>
      <c r="P65" s="65">
        <f>Table2245789101123456789101112131415161718192021222324252627282930[[#This Row],[PEMBULATAN]]*O65</f>
        <v>30360</v>
      </c>
    </row>
    <row r="66" spans="1:16" ht="26.25" customHeight="1" x14ac:dyDescent="0.2">
      <c r="A66" s="14"/>
      <c r="B66" s="75"/>
      <c r="C66" s="73" t="s">
        <v>3432</v>
      </c>
      <c r="D66" s="78" t="s">
        <v>86</v>
      </c>
      <c r="E66" s="13">
        <v>44513</v>
      </c>
      <c r="F66" s="76" t="s">
        <v>554</v>
      </c>
      <c r="G66" s="13">
        <v>44515</v>
      </c>
      <c r="H66" s="77" t="s">
        <v>3366</v>
      </c>
      <c r="I66" s="16">
        <v>57</v>
      </c>
      <c r="J66" s="16">
        <v>47</v>
      </c>
      <c r="K66" s="16">
        <v>20</v>
      </c>
      <c r="L66" s="16">
        <v>8</v>
      </c>
      <c r="M66" s="81">
        <v>13.395</v>
      </c>
      <c r="N66" s="95">
        <v>14</v>
      </c>
      <c r="O66" s="64">
        <v>2530</v>
      </c>
      <c r="P66" s="65">
        <f>Table2245789101123456789101112131415161718192021222324252627282930[[#This Row],[PEMBULATAN]]*O66</f>
        <v>35420</v>
      </c>
    </row>
    <row r="67" spans="1:16" ht="26.25" customHeight="1" x14ac:dyDescent="0.2">
      <c r="A67" s="14"/>
      <c r="B67" s="75"/>
      <c r="C67" s="73" t="s">
        <v>3433</v>
      </c>
      <c r="D67" s="78" t="s">
        <v>86</v>
      </c>
      <c r="E67" s="13">
        <v>44513</v>
      </c>
      <c r="F67" s="76" t="s">
        <v>554</v>
      </c>
      <c r="G67" s="13">
        <v>44515</v>
      </c>
      <c r="H67" s="77" t="s">
        <v>3366</v>
      </c>
      <c r="I67" s="16">
        <v>12</v>
      </c>
      <c r="J67" s="16">
        <v>92</v>
      </c>
      <c r="K67" s="16">
        <v>65</v>
      </c>
      <c r="L67" s="16">
        <v>5</v>
      </c>
      <c r="M67" s="81">
        <v>17.940000000000001</v>
      </c>
      <c r="N67" s="95">
        <v>17.940000000000001</v>
      </c>
      <c r="O67" s="64">
        <v>2530</v>
      </c>
      <c r="P67" s="65">
        <f>Table2245789101123456789101112131415161718192021222324252627282930[[#This Row],[PEMBULATAN]]*O67</f>
        <v>45388.200000000004</v>
      </c>
    </row>
    <row r="68" spans="1:16" ht="26.25" customHeight="1" x14ac:dyDescent="0.2">
      <c r="A68" s="14"/>
      <c r="B68" s="75"/>
      <c r="C68" s="73" t="s">
        <v>3434</v>
      </c>
      <c r="D68" s="78" t="s">
        <v>86</v>
      </c>
      <c r="E68" s="13">
        <v>44513</v>
      </c>
      <c r="F68" s="76" t="s">
        <v>554</v>
      </c>
      <c r="G68" s="13">
        <v>44515</v>
      </c>
      <c r="H68" s="77" t="s">
        <v>3366</v>
      </c>
      <c r="I68" s="16">
        <v>60</v>
      </c>
      <c r="J68" s="16">
        <v>40</v>
      </c>
      <c r="K68" s="16">
        <v>10</v>
      </c>
      <c r="L68" s="16">
        <v>2</v>
      </c>
      <c r="M68" s="81">
        <v>6</v>
      </c>
      <c r="N68" s="95">
        <v>6</v>
      </c>
      <c r="O68" s="64">
        <v>2530</v>
      </c>
      <c r="P68" s="65">
        <f>Table2245789101123456789101112131415161718192021222324252627282930[[#This Row],[PEMBULATAN]]*O68</f>
        <v>15180</v>
      </c>
    </row>
    <row r="69" spans="1:16" ht="26.25" customHeight="1" x14ac:dyDescent="0.2">
      <c r="A69" s="14"/>
      <c r="B69" s="75"/>
      <c r="C69" s="73" t="s">
        <v>3435</v>
      </c>
      <c r="D69" s="78" t="s">
        <v>86</v>
      </c>
      <c r="E69" s="13">
        <v>44513</v>
      </c>
      <c r="F69" s="76" t="s">
        <v>554</v>
      </c>
      <c r="G69" s="13">
        <v>44515</v>
      </c>
      <c r="H69" s="77" t="s">
        <v>3366</v>
      </c>
      <c r="I69" s="16">
        <v>17</v>
      </c>
      <c r="J69" s="16">
        <v>56</v>
      </c>
      <c r="K69" s="16">
        <v>22</v>
      </c>
      <c r="L69" s="16">
        <v>2</v>
      </c>
      <c r="M69" s="81">
        <v>5.2359999999999998</v>
      </c>
      <c r="N69" s="95">
        <v>5.2359999999999998</v>
      </c>
      <c r="O69" s="64">
        <v>2530</v>
      </c>
      <c r="P69" s="65">
        <f>Table2245789101123456789101112131415161718192021222324252627282930[[#This Row],[PEMBULATAN]]*O69</f>
        <v>13247.08</v>
      </c>
    </row>
    <row r="70" spans="1:16" ht="26.25" customHeight="1" x14ac:dyDescent="0.2">
      <c r="A70" s="14"/>
      <c r="B70" s="75"/>
      <c r="C70" s="73" t="s">
        <v>3436</v>
      </c>
      <c r="D70" s="78" t="s">
        <v>86</v>
      </c>
      <c r="E70" s="13">
        <v>44513</v>
      </c>
      <c r="F70" s="76" t="s">
        <v>554</v>
      </c>
      <c r="G70" s="13">
        <v>44515</v>
      </c>
      <c r="H70" s="77" t="s">
        <v>3366</v>
      </c>
      <c r="I70" s="16">
        <v>60</v>
      </c>
      <c r="J70" s="16">
        <v>23</v>
      </c>
      <c r="K70" s="16">
        <v>40</v>
      </c>
      <c r="L70" s="16">
        <v>10</v>
      </c>
      <c r="M70" s="81">
        <v>13.8</v>
      </c>
      <c r="N70" s="95">
        <v>13.8</v>
      </c>
      <c r="O70" s="64">
        <v>2530</v>
      </c>
      <c r="P70" s="65">
        <f>Table2245789101123456789101112131415161718192021222324252627282930[[#This Row],[PEMBULATAN]]*O70</f>
        <v>34914</v>
      </c>
    </row>
    <row r="71" spans="1:16" ht="26.25" customHeight="1" x14ac:dyDescent="0.2">
      <c r="A71" s="14"/>
      <c r="B71" s="75"/>
      <c r="C71" s="73" t="s">
        <v>3437</v>
      </c>
      <c r="D71" s="78" t="s">
        <v>86</v>
      </c>
      <c r="E71" s="13">
        <v>44513</v>
      </c>
      <c r="F71" s="76" t="s">
        <v>554</v>
      </c>
      <c r="G71" s="13">
        <v>44515</v>
      </c>
      <c r="H71" s="77" t="s">
        <v>3366</v>
      </c>
      <c r="I71" s="16">
        <v>50</v>
      </c>
      <c r="J71" s="16">
        <v>68</v>
      </c>
      <c r="K71" s="16">
        <v>35</v>
      </c>
      <c r="L71" s="16">
        <v>5</v>
      </c>
      <c r="M71" s="81">
        <v>29.75</v>
      </c>
      <c r="N71" s="95">
        <v>29.75</v>
      </c>
      <c r="O71" s="64">
        <v>2530</v>
      </c>
      <c r="P71" s="65">
        <f>Table2245789101123456789101112131415161718192021222324252627282930[[#This Row],[PEMBULATAN]]*O71</f>
        <v>75267.5</v>
      </c>
    </row>
    <row r="72" spans="1:16" ht="26.25" customHeight="1" x14ac:dyDescent="0.2">
      <c r="A72" s="14"/>
      <c r="B72" s="75"/>
      <c r="C72" s="73" t="s">
        <v>3438</v>
      </c>
      <c r="D72" s="78" t="s">
        <v>86</v>
      </c>
      <c r="E72" s="13">
        <v>44513</v>
      </c>
      <c r="F72" s="76" t="s">
        <v>554</v>
      </c>
      <c r="G72" s="13">
        <v>44515</v>
      </c>
      <c r="H72" s="77" t="s">
        <v>3366</v>
      </c>
      <c r="I72" s="16">
        <v>117</v>
      </c>
      <c r="J72" s="16">
        <v>40</v>
      </c>
      <c r="K72" s="16">
        <v>10</v>
      </c>
      <c r="L72" s="16">
        <v>1</v>
      </c>
      <c r="M72" s="81">
        <v>11.7</v>
      </c>
      <c r="N72" s="95">
        <v>11.7</v>
      </c>
      <c r="O72" s="64">
        <v>2530</v>
      </c>
      <c r="P72" s="65">
        <f>Table2245789101123456789101112131415161718192021222324252627282930[[#This Row],[PEMBULATAN]]*O72</f>
        <v>29601</v>
      </c>
    </row>
    <row r="73" spans="1:16" ht="26.25" customHeight="1" x14ac:dyDescent="0.2">
      <c r="A73" s="14"/>
      <c r="B73" s="75"/>
      <c r="C73" s="73" t="s">
        <v>3439</v>
      </c>
      <c r="D73" s="78" t="s">
        <v>86</v>
      </c>
      <c r="E73" s="13">
        <v>44513</v>
      </c>
      <c r="F73" s="76" t="s">
        <v>554</v>
      </c>
      <c r="G73" s="13">
        <v>44515</v>
      </c>
      <c r="H73" s="77" t="s">
        <v>3366</v>
      </c>
      <c r="I73" s="16">
        <v>55</v>
      </c>
      <c r="J73" s="16">
        <v>27</v>
      </c>
      <c r="K73" s="16">
        <v>30</v>
      </c>
      <c r="L73" s="16">
        <v>5</v>
      </c>
      <c r="M73" s="81">
        <v>11.137499999999999</v>
      </c>
      <c r="N73" s="95">
        <v>11.137499999999999</v>
      </c>
      <c r="O73" s="64">
        <v>2530</v>
      </c>
      <c r="P73" s="65">
        <f>Table2245789101123456789101112131415161718192021222324252627282930[[#This Row],[PEMBULATAN]]*O73</f>
        <v>28177.875</v>
      </c>
    </row>
    <row r="74" spans="1:16" ht="26.25" customHeight="1" x14ac:dyDescent="0.2">
      <c r="A74" s="14"/>
      <c r="B74" s="75"/>
      <c r="C74" s="73" t="s">
        <v>3440</v>
      </c>
      <c r="D74" s="78" t="s">
        <v>86</v>
      </c>
      <c r="E74" s="13">
        <v>44513</v>
      </c>
      <c r="F74" s="76" t="s">
        <v>554</v>
      </c>
      <c r="G74" s="13">
        <v>44515</v>
      </c>
      <c r="H74" s="77" t="s">
        <v>3366</v>
      </c>
      <c r="I74" s="16">
        <v>34</v>
      </c>
      <c r="J74" s="16">
        <v>25</v>
      </c>
      <c r="K74" s="16">
        <v>42</v>
      </c>
      <c r="L74" s="16">
        <v>2</v>
      </c>
      <c r="M74" s="81">
        <v>8.9250000000000007</v>
      </c>
      <c r="N74" s="95">
        <v>8.9250000000000007</v>
      </c>
      <c r="O74" s="64">
        <v>2530</v>
      </c>
      <c r="P74" s="65">
        <f>Table2245789101123456789101112131415161718192021222324252627282930[[#This Row],[PEMBULATAN]]*O74</f>
        <v>22580.25</v>
      </c>
    </row>
    <row r="75" spans="1:16" ht="26.25" customHeight="1" x14ac:dyDescent="0.2">
      <c r="A75" s="14"/>
      <c r="B75" s="75"/>
      <c r="C75" s="73" t="s">
        <v>3441</v>
      </c>
      <c r="D75" s="78" t="s">
        <v>86</v>
      </c>
      <c r="E75" s="13">
        <v>44513</v>
      </c>
      <c r="F75" s="76" t="s">
        <v>554</v>
      </c>
      <c r="G75" s="13">
        <v>44515</v>
      </c>
      <c r="H75" s="77" t="s">
        <v>3366</v>
      </c>
      <c r="I75" s="16">
        <v>12</v>
      </c>
      <c r="J75" s="16">
        <v>35</v>
      </c>
      <c r="K75" s="16">
        <v>45</v>
      </c>
      <c r="L75" s="16">
        <v>3</v>
      </c>
      <c r="M75" s="81">
        <v>4.7249999999999996</v>
      </c>
      <c r="N75" s="95">
        <v>4.7249999999999996</v>
      </c>
      <c r="O75" s="64">
        <v>2530</v>
      </c>
      <c r="P75" s="65">
        <f>Table2245789101123456789101112131415161718192021222324252627282930[[#This Row],[PEMBULATAN]]*O75</f>
        <v>11954.25</v>
      </c>
    </row>
    <row r="76" spans="1:16" ht="26.25" customHeight="1" x14ac:dyDescent="0.2">
      <c r="A76" s="14"/>
      <c r="B76" s="75"/>
      <c r="C76" s="73" t="s">
        <v>3442</v>
      </c>
      <c r="D76" s="78" t="s">
        <v>86</v>
      </c>
      <c r="E76" s="13">
        <v>44513</v>
      </c>
      <c r="F76" s="76" t="s">
        <v>554</v>
      </c>
      <c r="G76" s="13">
        <v>44515</v>
      </c>
      <c r="H76" s="77" t="s">
        <v>3366</v>
      </c>
      <c r="I76" s="16">
        <v>84</v>
      </c>
      <c r="J76" s="16">
        <v>55</v>
      </c>
      <c r="K76" s="16">
        <v>22</v>
      </c>
      <c r="L76" s="16">
        <v>19</v>
      </c>
      <c r="M76" s="81">
        <v>25.41</v>
      </c>
      <c r="N76" s="95">
        <v>26</v>
      </c>
      <c r="O76" s="64">
        <v>2530</v>
      </c>
      <c r="P76" s="65">
        <f>Table2245789101123456789101112131415161718192021222324252627282930[[#This Row],[PEMBULATAN]]*O76</f>
        <v>65780</v>
      </c>
    </row>
    <row r="77" spans="1:16" ht="26.25" customHeight="1" x14ac:dyDescent="0.2">
      <c r="A77" s="14"/>
      <c r="B77" s="75"/>
      <c r="C77" s="73" t="s">
        <v>3443</v>
      </c>
      <c r="D77" s="78" t="s">
        <v>86</v>
      </c>
      <c r="E77" s="13">
        <v>44513</v>
      </c>
      <c r="F77" s="76" t="s">
        <v>554</v>
      </c>
      <c r="G77" s="13">
        <v>44515</v>
      </c>
      <c r="H77" s="77" t="s">
        <v>3366</v>
      </c>
      <c r="I77" s="16">
        <v>68</v>
      </c>
      <c r="J77" s="16">
        <v>19</v>
      </c>
      <c r="K77" s="16">
        <v>22</v>
      </c>
      <c r="L77" s="16">
        <v>9</v>
      </c>
      <c r="M77" s="81">
        <v>7.1059999999999999</v>
      </c>
      <c r="N77" s="95">
        <v>9</v>
      </c>
      <c r="O77" s="64">
        <v>2530</v>
      </c>
      <c r="P77" s="65">
        <f>Table2245789101123456789101112131415161718192021222324252627282930[[#This Row],[PEMBULATAN]]*O77</f>
        <v>22770</v>
      </c>
    </row>
    <row r="78" spans="1:16" ht="26.25" customHeight="1" x14ac:dyDescent="0.2">
      <c r="A78" s="14"/>
      <c r="B78" s="75"/>
      <c r="C78" s="73" t="s">
        <v>3444</v>
      </c>
      <c r="D78" s="78" t="s">
        <v>86</v>
      </c>
      <c r="E78" s="13">
        <v>44513</v>
      </c>
      <c r="F78" s="76" t="s">
        <v>554</v>
      </c>
      <c r="G78" s="13">
        <v>44515</v>
      </c>
      <c r="H78" s="77" t="s">
        <v>3366</v>
      </c>
      <c r="I78" s="16">
        <v>53</v>
      </c>
      <c r="J78" s="16">
        <v>10</v>
      </c>
      <c r="K78" s="16">
        <v>10</v>
      </c>
      <c r="L78" s="16">
        <v>2</v>
      </c>
      <c r="M78" s="81">
        <v>1.325</v>
      </c>
      <c r="N78" s="95">
        <v>2</v>
      </c>
      <c r="O78" s="64">
        <v>2530</v>
      </c>
      <c r="P78" s="65">
        <f>Table2245789101123456789101112131415161718192021222324252627282930[[#This Row],[PEMBULATAN]]*O78</f>
        <v>5060</v>
      </c>
    </row>
    <row r="79" spans="1:16" ht="26.25" customHeight="1" x14ac:dyDescent="0.2">
      <c r="A79" s="14"/>
      <c r="B79" s="75"/>
      <c r="C79" s="73" t="s">
        <v>3445</v>
      </c>
      <c r="D79" s="78" t="s">
        <v>86</v>
      </c>
      <c r="E79" s="13">
        <v>44513</v>
      </c>
      <c r="F79" s="76" t="s">
        <v>554</v>
      </c>
      <c r="G79" s="13">
        <v>44515</v>
      </c>
      <c r="H79" s="77" t="s">
        <v>3366</v>
      </c>
      <c r="I79" s="16">
        <v>55</v>
      </c>
      <c r="J79" s="16">
        <v>30</v>
      </c>
      <c r="K79" s="16">
        <v>20</v>
      </c>
      <c r="L79" s="16">
        <v>4</v>
      </c>
      <c r="M79" s="81">
        <v>8.25</v>
      </c>
      <c r="N79" s="95">
        <v>8.25</v>
      </c>
      <c r="O79" s="64">
        <v>2530</v>
      </c>
      <c r="P79" s="65">
        <f>Table2245789101123456789101112131415161718192021222324252627282930[[#This Row],[PEMBULATAN]]*O79</f>
        <v>20872.5</v>
      </c>
    </row>
    <row r="80" spans="1:16" ht="26.25" customHeight="1" x14ac:dyDescent="0.2">
      <c r="A80" s="14"/>
      <c r="B80" s="75"/>
      <c r="C80" s="73" t="s">
        <v>3446</v>
      </c>
      <c r="D80" s="78" t="s">
        <v>86</v>
      </c>
      <c r="E80" s="13">
        <v>44513</v>
      </c>
      <c r="F80" s="76" t="s">
        <v>554</v>
      </c>
      <c r="G80" s="13">
        <v>44515</v>
      </c>
      <c r="H80" s="77" t="s">
        <v>3366</v>
      </c>
      <c r="I80" s="16">
        <v>76</v>
      </c>
      <c r="J80" s="16">
        <v>10</v>
      </c>
      <c r="K80" s="16">
        <v>23</v>
      </c>
      <c r="L80" s="16">
        <v>4</v>
      </c>
      <c r="M80" s="81">
        <v>4.37</v>
      </c>
      <c r="N80" s="95">
        <v>5</v>
      </c>
      <c r="O80" s="64">
        <v>2530</v>
      </c>
      <c r="P80" s="65">
        <f>Table2245789101123456789101112131415161718192021222324252627282930[[#This Row],[PEMBULATAN]]*O80</f>
        <v>12650</v>
      </c>
    </row>
    <row r="81" spans="1:16" ht="26.25" customHeight="1" x14ac:dyDescent="0.2">
      <c r="A81" s="14"/>
      <c r="B81" s="75"/>
      <c r="C81" s="73" t="s">
        <v>3447</v>
      </c>
      <c r="D81" s="78" t="s">
        <v>86</v>
      </c>
      <c r="E81" s="13">
        <v>44513</v>
      </c>
      <c r="F81" s="76" t="s">
        <v>554</v>
      </c>
      <c r="G81" s="13">
        <v>44515</v>
      </c>
      <c r="H81" s="77" t="s">
        <v>3366</v>
      </c>
      <c r="I81" s="16">
        <v>27</v>
      </c>
      <c r="J81" s="16">
        <v>29</v>
      </c>
      <c r="K81" s="16">
        <v>35</v>
      </c>
      <c r="L81" s="16">
        <v>4</v>
      </c>
      <c r="M81" s="81">
        <v>6.8512500000000003</v>
      </c>
      <c r="N81" s="95">
        <v>6.8512500000000003</v>
      </c>
      <c r="O81" s="64">
        <v>2530</v>
      </c>
      <c r="P81" s="65">
        <f>Table2245789101123456789101112131415161718192021222324252627282930[[#This Row],[PEMBULATAN]]*O81</f>
        <v>17333.662500000002</v>
      </c>
    </row>
    <row r="82" spans="1:16" ht="26.25" customHeight="1" x14ac:dyDescent="0.2">
      <c r="A82" s="14"/>
      <c r="B82" s="75"/>
      <c r="C82" s="73" t="s">
        <v>3448</v>
      </c>
      <c r="D82" s="78" t="s">
        <v>86</v>
      </c>
      <c r="E82" s="13">
        <v>44513</v>
      </c>
      <c r="F82" s="76" t="s">
        <v>554</v>
      </c>
      <c r="G82" s="13">
        <v>44515</v>
      </c>
      <c r="H82" s="77" t="s">
        <v>3366</v>
      </c>
      <c r="I82" s="16">
        <v>110</v>
      </c>
      <c r="J82" s="16">
        <v>29</v>
      </c>
      <c r="K82" s="16">
        <v>10</v>
      </c>
      <c r="L82" s="16">
        <v>2</v>
      </c>
      <c r="M82" s="81">
        <v>7.9749999999999996</v>
      </c>
      <c r="N82" s="95">
        <v>7.9749999999999996</v>
      </c>
      <c r="O82" s="64">
        <v>2530</v>
      </c>
      <c r="P82" s="65">
        <f>Table2245789101123456789101112131415161718192021222324252627282930[[#This Row],[PEMBULATAN]]*O82</f>
        <v>20176.75</v>
      </c>
    </row>
    <row r="83" spans="1:16" ht="26.25" customHeight="1" x14ac:dyDescent="0.2">
      <c r="A83" s="14"/>
      <c r="B83" s="75"/>
      <c r="C83" s="73" t="s">
        <v>3449</v>
      </c>
      <c r="D83" s="78" t="s">
        <v>86</v>
      </c>
      <c r="E83" s="13">
        <v>44513</v>
      </c>
      <c r="F83" s="76" t="s">
        <v>554</v>
      </c>
      <c r="G83" s="13">
        <v>44515</v>
      </c>
      <c r="H83" s="77" t="s">
        <v>3366</v>
      </c>
      <c r="I83" s="16">
        <v>70</v>
      </c>
      <c r="J83" s="16">
        <v>17</v>
      </c>
      <c r="K83" s="16">
        <v>118</v>
      </c>
      <c r="L83" s="16">
        <v>22</v>
      </c>
      <c r="M83" s="81">
        <v>35.104999999999997</v>
      </c>
      <c r="N83" s="95">
        <v>35.104999999999997</v>
      </c>
      <c r="O83" s="64">
        <v>2530</v>
      </c>
      <c r="P83" s="65">
        <f>Table2245789101123456789101112131415161718192021222324252627282930[[#This Row],[PEMBULATAN]]*O83</f>
        <v>88815.65</v>
      </c>
    </row>
    <row r="84" spans="1:16" ht="26.25" customHeight="1" x14ac:dyDescent="0.2">
      <c r="A84" s="14"/>
      <c r="B84" s="75"/>
      <c r="C84" s="73" t="s">
        <v>3450</v>
      </c>
      <c r="D84" s="78" t="s">
        <v>86</v>
      </c>
      <c r="E84" s="13">
        <v>44513</v>
      </c>
      <c r="F84" s="76" t="s">
        <v>554</v>
      </c>
      <c r="G84" s="13">
        <v>44515</v>
      </c>
      <c r="H84" s="77" t="s">
        <v>3366</v>
      </c>
      <c r="I84" s="16">
        <v>70</v>
      </c>
      <c r="J84" s="16">
        <v>44</v>
      </c>
      <c r="K84" s="16">
        <v>18</v>
      </c>
      <c r="L84" s="16">
        <v>2</v>
      </c>
      <c r="M84" s="81">
        <v>13.86</v>
      </c>
      <c r="N84" s="95">
        <v>13.86</v>
      </c>
      <c r="O84" s="64">
        <v>2530</v>
      </c>
      <c r="P84" s="65">
        <f>Table2245789101123456789101112131415161718192021222324252627282930[[#This Row],[PEMBULATAN]]*O84</f>
        <v>35065.799999999996</v>
      </c>
    </row>
    <row r="85" spans="1:16" ht="26.25" customHeight="1" x14ac:dyDescent="0.2">
      <c r="A85" s="14"/>
      <c r="B85" s="75"/>
      <c r="C85" s="73" t="s">
        <v>3451</v>
      </c>
      <c r="D85" s="78" t="s">
        <v>86</v>
      </c>
      <c r="E85" s="13">
        <v>44513</v>
      </c>
      <c r="F85" s="76" t="s">
        <v>554</v>
      </c>
      <c r="G85" s="13">
        <v>44515</v>
      </c>
      <c r="H85" s="77" t="s">
        <v>3366</v>
      </c>
      <c r="I85" s="16">
        <v>43</v>
      </c>
      <c r="J85" s="16">
        <v>26</v>
      </c>
      <c r="K85" s="16">
        <v>64</v>
      </c>
      <c r="L85" s="16">
        <v>13</v>
      </c>
      <c r="M85" s="81">
        <v>17.888000000000002</v>
      </c>
      <c r="N85" s="95">
        <v>17.888000000000002</v>
      </c>
      <c r="O85" s="64">
        <v>2530</v>
      </c>
      <c r="P85" s="65">
        <f>Table2245789101123456789101112131415161718192021222324252627282930[[#This Row],[PEMBULATAN]]*O85</f>
        <v>45256.640000000007</v>
      </c>
    </row>
    <row r="86" spans="1:16" ht="26.25" customHeight="1" x14ac:dyDescent="0.2">
      <c r="A86" s="14"/>
      <c r="B86" s="75"/>
      <c r="C86" s="73" t="s">
        <v>3452</v>
      </c>
      <c r="D86" s="78" t="s">
        <v>86</v>
      </c>
      <c r="E86" s="13">
        <v>44513</v>
      </c>
      <c r="F86" s="76" t="s">
        <v>554</v>
      </c>
      <c r="G86" s="13">
        <v>44515</v>
      </c>
      <c r="H86" s="77" t="s">
        <v>3366</v>
      </c>
      <c r="I86" s="16">
        <v>44</v>
      </c>
      <c r="J86" s="16">
        <v>67</v>
      </c>
      <c r="K86" s="16">
        <v>10</v>
      </c>
      <c r="L86" s="16">
        <v>3</v>
      </c>
      <c r="M86" s="81">
        <v>7.37</v>
      </c>
      <c r="N86" s="95">
        <v>8</v>
      </c>
      <c r="O86" s="64">
        <v>2530</v>
      </c>
      <c r="P86" s="65">
        <f>Table2245789101123456789101112131415161718192021222324252627282930[[#This Row],[PEMBULATAN]]*O86</f>
        <v>20240</v>
      </c>
    </row>
    <row r="87" spans="1:16" ht="26.25" customHeight="1" x14ac:dyDescent="0.2">
      <c r="A87" s="14"/>
      <c r="B87" s="75"/>
      <c r="C87" s="73" t="s">
        <v>3453</v>
      </c>
      <c r="D87" s="78" t="s">
        <v>86</v>
      </c>
      <c r="E87" s="13">
        <v>44513</v>
      </c>
      <c r="F87" s="76" t="s">
        <v>554</v>
      </c>
      <c r="G87" s="13">
        <v>44515</v>
      </c>
      <c r="H87" s="77" t="s">
        <v>3366</v>
      </c>
      <c r="I87" s="16">
        <v>37</v>
      </c>
      <c r="J87" s="16">
        <v>35</v>
      </c>
      <c r="K87" s="16">
        <v>30</v>
      </c>
      <c r="L87" s="16">
        <v>8</v>
      </c>
      <c r="M87" s="81">
        <v>9.7125000000000004</v>
      </c>
      <c r="N87" s="95">
        <v>9.7125000000000004</v>
      </c>
      <c r="O87" s="64">
        <v>2530</v>
      </c>
      <c r="P87" s="65">
        <f>Table2245789101123456789101112131415161718192021222324252627282930[[#This Row],[PEMBULATAN]]*O87</f>
        <v>24572.625</v>
      </c>
    </row>
    <row r="88" spans="1:16" ht="26.25" customHeight="1" x14ac:dyDescent="0.2">
      <c r="A88" s="14"/>
      <c r="B88" s="75"/>
      <c r="C88" s="73" t="s">
        <v>3454</v>
      </c>
      <c r="D88" s="78" t="s">
        <v>86</v>
      </c>
      <c r="E88" s="13">
        <v>44513</v>
      </c>
      <c r="F88" s="76" t="s">
        <v>554</v>
      </c>
      <c r="G88" s="13">
        <v>44515</v>
      </c>
      <c r="H88" s="77" t="s">
        <v>3366</v>
      </c>
      <c r="I88" s="16">
        <v>42</v>
      </c>
      <c r="J88" s="16">
        <v>13</v>
      </c>
      <c r="K88" s="16">
        <v>72</v>
      </c>
      <c r="L88" s="16">
        <v>6</v>
      </c>
      <c r="M88" s="81">
        <v>9.8279999999999994</v>
      </c>
      <c r="N88" s="95">
        <v>9.8279999999999994</v>
      </c>
      <c r="O88" s="64">
        <v>2530</v>
      </c>
      <c r="P88" s="65">
        <f>Table2245789101123456789101112131415161718192021222324252627282930[[#This Row],[PEMBULATAN]]*O88</f>
        <v>24864.84</v>
      </c>
    </row>
    <row r="89" spans="1:16" ht="26.25" customHeight="1" x14ac:dyDescent="0.2">
      <c r="A89" s="14"/>
      <c r="B89" s="75"/>
      <c r="C89" s="73" t="s">
        <v>3455</v>
      </c>
      <c r="D89" s="78" t="s">
        <v>86</v>
      </c>
      <c r="E89" s="13">
        <v>44513</v>
      </c>
      <c r="F89" s="76" t="s">
        <v>554</v>
      </c>
      <c r="G89" s="13">
        <v>44515</v>
      </c>
      <c r="H89" s="77" t="s">
        <v>3366</v>
      </c>
      <c r="I89" s="16">
        <v>76</v>
      </c>
      <c r="J89" s="16">
        <v>46</v>
      </c>
      <c r="K89" s="16">
        <v>12</v>
      </c>
      <c r="L89" s="16">
        <v>2</v>
      </c>
      <c r="M89" s="81">
        <v>10.488</v>
      </c>
      <c r="N89" s="95">
        <v>11</v>
      </c>
      <c r="O89" s="64">
        <v>2530</v>
      </c>
      <c r="P89" s="65">
        <f>Table2245789101123456789101112131415161718192021222324252627282930[[#This Row],[PEMBULATAN]]*O89</f>
        <v>27830</v>
      </c>
    </row>
    <row r="90" spans="1:16" ht="26.25" customHeight="1" x14ac:dyDescent="0.2">
      <c r="A90" s="14"/>
      <c r="B90" s="75"/>
      <c r="C90" s="73" t="s">
        <v>3456</v>
      </c>
      <c r="D90" s="78" t="s">
        <v>86</v>
      </c>
      <c r="E90" s="13">
        <v>44513</v>
      </c>
      <c r="F90" s="76" t="s">
        <v>554</v>
      </c>
      <c r="G90" s="13">
        <v>44515</v>
      </c>
      <c r="H90" s="77" t="s">
        <v>3366</v>
      </c>
      <c r="I90" s="16">
        <v>69</v>
      </c>
      <c r="J90" s="16">
        <v>42</v>
      </c>
      <c r="K90" s="16">
        <v>10</v>
      </c>
      <c r="L90" s="16">
        <v>5</v>
      </c>
      <c r="M90" s="81">
        <v>7.2450000000000001</v>
      </c>
      <c r="N90" s="95">
        <v>7.2450000000000001</v>
      </c>
      <c r="O90" s="64">
        <v>2530</v>
      </c>
      <c r="P90" s="65">
        <f>Table2245789101123456789101112131415161718192021222324252627282930[[#This Row],[PEMBULATAN]]*O90</f>
        <v>18329.849999999999</v>
      </c>
    </row>
    <row r="91" spans="1:16" ht="26.25" customHeight="1" x14ac:dyDescent="0.2">
      <c r="A91" s="14"/>
      <c r="B91" s="75"/>
      <c r="C91" s="73" t="s">
        <v>3457</v>
      </c>
      <c r="D91" s="78" t="s">
        <v>86</v>
      </c>
      <c r="E91" s="13">
        <v>44513</v>
      </c>
      <c r="F91" s="76" t="s">
        <v>554</v>
      </c>
      <c r="G91" s="13">
        <v>44515</v>
      </c>
      <c r="H91" s="77" t="s">
        <v>3366</v>
      </c>
      <c r="I91" s="16">
        <v>47</v>
      </c>
      <c r="J91" s="16">
        <v>25</v>
      </c>
      <c r="K91" s="16">
        <v>25</v>
      </c>
      <c r="L91" s="16">
        <v>8</v>
      </c>
      <c r="M91" s="81">
        <v>7.34375</v>
      </c>
      <c r="N91" s="95">
        <v>8</v>
      </c>
      <c r="O91" s="64">
        <v>2530</v>
      </c>
      <c r="P91" s="65">
        <f>Table2245789101123456789101112131415161718192021222324252627282930[[#This Row],[PEMBULATAN]]*O91</f>
        <v>20240</v>
      </c>
    </row>
    <row r="92" spans="1:16" ht="26.25" customHeight="1" x14ac:dyDescent="0.2">
      <c r="A92" s="14"/>
      <c r="B92" s="75"/>
      <c r="C92" s="73" t="s">
        <v>3458</v>
      </c>
      <c r="D92" s="78" t="s">
        <v>86</v>
      </c>
      <c r="E92" s="13">
        <v>44513</v>
      </c>
      <c r="F92" s="76" t="s">
        <v>554</v>
      </c>
      <c r="G92" s="13">
        <v>44515</v>
      </c>
      <c r="H92" s="77" t="s">
        <v>3366</v>
      </c>
      <c r="I92" s="16">
        <v>40</v>
      </c>
      <c r="J92" s="16">
        <v>40</v>
      </c>
      <c r="K92" s="16">
        <v>23</v>
      </c>
      <c r="L92" s="16">
        <v>2</v>
      </c>
      <c r="M92" s="81">
        <v>9.1999999999999993</v>
      </c>
      <c r="N92" s="95">
        <v>9.1999999999999993</v>
      </c>
      <c r="O92" s="64">
        <v>2530</v>
      </c>
      <c r="P92" s="65">
        <f>Table2245789101123456789101112131415161718192021222324252627282930[[#This Row],[PEMBULATAN]]*O92</f>
        <v>23276</v>
      </c>
    </row>
    <row r="93" spans="1:16" ht="26.25" customHeight="1" x14ac:dyDescent="0.2">
      <c r="A93" s="14"/>
      <c r="B93" s="75"/>
      <c r="C93" s="73" t="s">
        <v>3459</v>
      </c>
      <c r="D93" s="78" t="s">
        <v>86</v>
      </c>
      <c r="E93" s="13">
        <v>44513</v>
      </c>
      <c r="F93" s="76" t="s">
        <v>554</v>
      </c>
      <c r="G93" s="13">
        <v>44515</v>
      </c>
      <c r="H93" s="77" t="s">
        <v>3366</v>
      </c>
      <c r="I93" s="16">
        <v>45</v>
      </c>
      <c r="J93" s="16">
        <v>34</v>
      </c>
      <c r="K93" s="16">
        <v>20</v>
      </c>
      <c r="L93" s="16">
        <v>3</v>
      </c>
      <c r="M93" s="81">
        <v>7.65</v>
      </c>
      <c r="N93" s="95">
        <v>7.65</v>
      </c>
      <c r="O93" s="64">
        <v>2530</v>
      </c>
      <c r="P93" s="65">
        <f>Table2245789101123456789101112131415161718192021222324252627282930[[#This Row],[PEMBULATAN]]*O93</f>
        <v>19354.5</v>
      </c>
    </row>
    <row r="94" spans="1:16" ht="26.25" customHeight="1" x14ac:dyDescent="0.2">
      <c r="A94" s="14"/>
      <c r="B94" s="75"/>
      <c r="C94" s="73" t="s">
        <v>3460</v>
      </c>
      <c r="D94" s="78" t="s">
        <v>86</v>
      </c>
      <c r="E94" s="13">
        <v>44513</v>
      </c>
      <c r="F94" s="76" t="s">
        <v>554</v>
      </c>
      <c r="G94" s="13">
        <v>44515</v>
      </c>
      <c r="H94" s="77" t="s">
        <v>3366</v>
      </c>
      <c r="I94" s="16">
        <v>68</v>
      </c>
      <c r="J94" s="16">
        <v>33</v>
      </c>
      <c r="K94" s="16">
        <v>12</v>
      </c>
      <c r="L94" s="16">
        <v>4</v>
      </c>
      <c r="M94" s="81">
        <v>6.7320000000000002</v>
      </c>
      <c r="N94" s="95">
        <v>6.7320000000000002</v>
      </c>
      <c r="O94" s="64">
        <v>2530</v>
      </c>
      <c r="P94" s="65">
        <f>Table2245789101123456789101112131415161718192021222324252627282930[[#This Row],[PEMBULATAN]]*O94</f>
        <v>17031.96</v>
      </c>
    </row>
    <row r="95" spans="1:16" ht="26.25" customHeight="1" x14ac:dyDescent="0.2">
      <c r="A95" s="14"/>
      <c r="B95" s="75"/>
      <c r="C95" s="73" t="s">
        <v>3461</v>
      </c>
      <c r="D95" s="78" t="s">
        <v>86</v>
      </c>
      <c r="E95" s="13">
        <v>44513</v>
      </c>
      <c r="F95" s="76" t="s">
        <v>554</v>
      </c>
      <c r="G95" s="13">
        <v>44515</v>
      </c>
      <c r="H95" s="77" t="s">
        <v>3366</v>
      </c>
      <c r="I95" s="16">
        <v>80</v>
      </c>
      <c r="J95" s="16">
        <v>52</v>
      </c>
      <c r="K95" s="16">
        <v>10</v>
      </c>
      <c r="L95" s="16">
        <v>6</v>
      </c>
      <c r="M95" s="81">
        <v>10.4</v>
      </c>
      <c r="N95" s="95">
        <v>11</v>
      </c>
      <c r="O95" s="64">
        <v>2530</v>
      </c>
      <c r="P95" s="65">
        <f>Table2245789101123456789101112131415161718192021222324252627282930[[#This Row],[PEMBULATAN]]*O95</f>
        <v>27830</v>
      </c>
    </row>
    <row r="96" spans="1:16" ht="26.25" customHeight="1" x14ac:dyDescent="0.2">
      <c r="A96" s="14"/>
      <c r="B96" s="75"/>
      <c r="C96" s="73" t="s">
        <v>3462</v>
      </c>
      <c r="D96" s="78" t="s">
        <v>86</v>
      </c>
      <c r="E96" s="13">
        <v>44513</v>
      </c>
      <c r="F96" s="76" t="s">
        <v>554</v>
      </c>
      <c r="G96" s="13">
        <v>44515</v>
      </c>
      <c r="H96" s="77" t="s">
        <v>3366</v>
      </c>
      <c r="I96" s="16">
        <v>94</v>
      </c>
      <c r="J96" s="16">
        <v>30</v>
      </c>
      <c r="K96" s="16">
        <v>12</v>
      </c>
      <c r="L96" s="16">
        <v>3</v>
      </c>
      <c r="M96" s="81">
        <v>8.4600000000000009</v>
      </c>
      <c r="N96" s="95">
        <v>9</v>
      </c>
      <c r="O96" s="64">
        <v>2530</v>
      </c>
      <c r="P96" s="65">
        <f>Table2245789101123456789101112131415161718192021222324252627282930[[#This Row],[PEMBULATAN]]*O96</f>
        <v>22770</v>
      </c>
    </row>
    <row r="97" spans="1:16" ht="26.25" customHeight="1" x14ac:dyDescent="0.2">
      <c r="A97" s="14"/>
      <c r="B97" s="75"/>
      <c r="C97" s="73" t="s">
        <v>3463</v>
      </c>
      <c r="D97" s="78" t="s">
        <v>86</v>
      </c>
      <c r="E97" s="13">
        <v>44513</v>
      </c>
      <c r="F97" s="76" t="s">
        <v>554</v>
      </c>
      <c r="G97" s="13">
        <v>44515</v>
      </c>
      <c r="H97" s="77" t="s">
        <v>3366</v>
      </c>
      <c r="I97" s="16">
        <v>115</v>
      </c>
      <c r="J97" s="16">
        <v>22</v>
      </c>
      <c r="K97" s="16">
        <v>10</v>
      </c>
      <c r="L97" s="16">
        <v>3</v>
      </c>
      <c r="M97" s="81">
        <v>6.3250000000000002</v>
      </c>
      <c r="N97" s="95">
        <v>7</v>
      </c>
      <c r="O97" s="64">
        <v>2530</v>
      </c>
      <c r="P97" s="65">
        <f>Table2245789101123456789101112131415161718192021222324252627282930[[#This Row],[PEMBULATAN]]*O97</f>
        <v>17710</v>
      </c>
    </row>
    <row r="98" spans="1:16" ht="26.25" customHeight="1" x14ac:dyDescent="0.2">
      <c r="A98" s="14"/>
      <c r="B98" s="75"/>
      <c r="C98" s="73" t="s">
        <v>3464</v>
      </c>
      <c r="D98" s="78" t="s">
        <v>86</v>
      </c>
      <c r="E98" s="13">
        <v>44513</v>
      </c>
      <c r="F98" s="76" t="s">
        <v>554</v>
      </c>
      <c r="G98" s="13">
        <v>44515</v>
      </c>
      <c r="H98" s="77" t="s">
        <v>3366</v>
      </c>
      <c r="I98" s="16">
        <v>60</v>
      </c>
      <c r="J98" s="16">
        <v>39</v>
      </c>
      <c r="K98" s="16">
        <v>10</v>
      </c>
      <c r="L98" s="16">
        <v>3</v>
      </c>
      <c r="M98" s="81">
        <v>5.85</v>
      </c>
      <c r="N98" s="95">
        <v>5.85</v>
      </c>
      <c r="O98" s="64">
        <v>2530</v>
      </c>
      <c r="P98" s="65">
        <f>Table2245789101123456789101112131415161718192021222324252627282930[[#This Row],[PEMBULATAN]]*O98</f>
        <v>14800.5</v>
      </c>
    </row>
    <row r="99" spans="1:16" ht="26.25" customHeight="1" x14ac:dyDescent="0.2">
      <c r="A99" s="14"/>
      <c r="B99" s="75"/>
      <c r="C99" s="73" t="s">
        <v>3465</v>
      </c>
      <c r="D99" s="78" t="s">
        <v>86</v>
      </c>
      <c r="E99" s="13">
        <v>44513</v>
      </c>
      <c r="F99" s="76" t="s">
        <v>554</v>
      </c>
      <c r="G99" s="13">
        <v>44515</v>
      </c>
      <c r="H99" s="77" t="s">
        <v>3366</v>
      </c>
      <c r="I99" s="16">
        <v>48</v>
      </c>
      <c r="J99" s="16">
        <v>36</v>
      </c>
      <c r="K99" s="16">
        <v>15</v>
      </c>
      <c r="L99" s="16">
        <v>4</v>
      </c>
      <c r="M99" s="81">
        <v>6.48</v>
      </c>
      <c r="N99" s="95">
        <v>7</v>
      </c>
      <c r="O99" s="64">
        <v>2530</v>
      </c>
      <c r="P99" s="65">
        <f>Table2245789101123456789101112131415161718192021222324252627282930[[#This Row],[PEMBULATAN]]*O99</f>
        <v>17710</v>
      </c>
    </row>
    <row r="100" spans="1:16" ht="26.25" customHeight="1" x14ac:dyDescent="0.2">
      <c r="A100" s="14"/>
      <c r="B100" s="75"/>
      <c r="C100" s="73" t="s">
        <v>3466</v>
      </c>
      <c r="D100" s="78" t="s">
        <v>86</v>
      </c>
      <c r="E100" s="13">
        <v>44513</v>
      </c>
      <c r="F100" s="76" t="s">
        <v>554</v>
      </c>
      <c r="G100" s="13">
        <v>44515</v>
      </c>
      <c r="H100" s="77" t="s">
        <v>3366</v>
      </c>
      <c r="I100" s="16">
        <v>66</v>
      </c>
      <c r="J100" s="16">
        <v>38</v>
      </c>
      <c r="K100" s="16">
        <v>20</v>
      </c>
      <c r="L100" s="16">
        <v>5</v>
      </c>
      <c r="M100" s="81">
        <v>12.54</v>
      </c>
      <c r="N100" s="95">
        <v>12.54</v>
      </c>
      <c r="O100" s="64">
        <v>2530</v>
      </c>
      <c r="P100" s="65">
        <f>Table2245789101123456789101112131415161718192021222324252627282930[[#This Row],[PEMBULATAN]]*O100</f>
        <v>31726.199999999997</v>
      </c>
    </row>
    <row r="101" spans="1:16" ht="26.25" customHeight="1" x14ac:dyDescent="0.2">
      <c r="A101" s="14"/>
      <c r="B101" s="75"/>
      <c r="C101" s="73" t="s">
        <v>3467</v>
      </c>
      <c r="D101" s="78" t="s">
        <v>86</v>
      </c>
      <c r="E101" s="13">
        <v>44513</v>
      </c>
      <c r="F101" s="76" t="s">
        <v>554</v>
      </c>
      <c r="G101" s="13">
        <v>44515</v>
      </c>
      <c r="H101" s="77" t="s">
        <v>3366</v>
      </c>
      <c r="I101" s="16">
        <v>45</v>
      </c>
      <c r="J101" s="16">
        <v>45</v>
      </c>
      <c r="K101" s="16">
        <v>20</v>
      </c>
      <c r="L101" s="16">
        <v>7</v>
      </c>
      <c r="M101" s="81">
        <v>10.125</v>
      </c>
      <c r="N101" s="95">
        <v>10.125</v>
      </c>
      <c r="O101" s="64">
        <v>2530</v>
      </c>
      <c r="P101" s="65">
        <f>Table2245789101123456789101112131415161718192021222324252627282930[[#This Row],[PEMBULATAN]]*O101</f>
        <v>25616.25</v>
      </c>
    </row>
    <row r="102" spans="1:16" ht="26.25" customHeight="1" x14ac:dyDescent="0.2">
      <c r="A102" s="14"/>
      <c r="B102" s="75"/>
      <c r="C102" s="73" t="s">
        <v>3468</v>
      </c>
      <c r="D102" s="78" t="s">
        <v>86</v>
      </c>
      <c r="E102" s="13">
        <v>44513</v>
      </c>
      <c r="F102" s="76" t="s">
        <v>554</v>
      </c>
      <c r="G102" s="13">
        <v>44515</v>
      </c>
      <c r="H102" s="77" t="s">
        <v>3366</v>
      </c>
      <c r="I102" s="16">
        <v>122</v>
      </c>
      <c r="J102" s="16">
        <v>20</v>
      </c>
      <c r="K102" s="16">
        <v>15</v>
      </c>
      <c r="L102" s="16">
        <v>3</v>
      </c>
      <c r="M102" s="81">
        <v>9.15</v>
      </c>
      <c r="N102" s="95">
        <v>9.15</v>
      </c>
      <c r="O102" s="64">
        <v>2530</v>
      </c>
      <c r="P102" s="65">
        <f>Table2245789101123456789101112131415161718192021222324252627282930[[#This Row],[PEMBULATAN]]*O102</f>
        <v>23149.5</v>
      </c>
    </row>
    <row r="103" spans="1:16" ht="26.25" customHeight="1" x14ac:dyDescent="0.2">
      <c r="A103" s="14"/>
      <c r="B103" s="75"/>
      <c r="C103" s="73" t="s">
        <v>3469</v>
      </c>
      <c r="D103" s="78" t="s">
        <v>86</v>
      </c>
      <c r="E103" s="13">
        <v>44513</v>
      </c>
      <c r="F103" s="76" t="s">
        <v>554</v>
      </c>
      <c r="G103" s="13">
        <v>44515</v>
      </c>
      <c r="H103" s="77" t="s">
        <v>3366</v>
      </c>
      <c r="I103" s="16">
        <v>91</v>
      </c>
      <c r="J103" s="16">
        <v>28</v>
      </c>
      <c r="K103" s="16">
        <v>10</v>
      </c>
      <c r="L103" s="16">
        <v>4</v>
      </c>
      <c r="M103" s="81">
        <v>6.37</v>
      </c>
      <c r="N103" s="95">
        <v>7</v>
      </c>
      <c r="O103" s="64">
        <v>2530</v>
      </c>
      <c r="P103" s="65">
        <f>Table2245789101123456789101112131415161718192021222324252627282930[[#This Row],[PEMBULATAN]]*O103</f>
        <v>17710</v>
      </c>
    </row>
    <row r="104" spans="1:16" ht="26.25" customHeight="1" x14ac:dyDescent="0.2">
      <c r="A104" s="14"/>
      <c r="B104" s="75"/>
      <c r="C104" s="73" t="s">
        <v>3470</v>
      </c>
      <c r="D104" s="78" t="s">
        <v>86</v>
      </c>
      <c r="E104" s="13">
        <v>44513</v>
      </c>
      <c r="F104" s="76" t="s">
        <v>554</v>
      </c>
      <c r="G104" s="13">
        <v>44515</v>
      </c>
      <c r="H104" s="77" t="s">
        <v>3366</v>
      </c>
      <c r="I104" s="16">
        <v>60</v>
      </c>
      <c r="J104" s="16">
        <v>30</v>
      </c>
      <c r="K104" s="16">
        <v>33</v>
      </c>
      <c r="L104" s="16">
        <v>7</v>
      </c>
      <c r="M104" s="81">
        <v>14.85</v>
      </c>
      <c r="N104" s="95">
        <v>14.85</v>
      </c>
      <c r="O104" s="64">
        <v>2530</v>
      </c>
      <c r="P104" s="65">
        <f>Table2245789101123456789101112131415161718192021222324252627282930[[#This Row],[PEMBULATAN]]*O104</f>
        <v>37570.5</v>
      </c>
    </row>
    <row r="105" spans="1:16" ht="26.25" customHeight="1" x14ac:dyDescent="0.2">
      <c r="A105" s="14"/>
      <c r="B105" s="75"/>
      <c r="C105" s="73" t="s">
        <v>3471</v>
      </c>
      <c r="D105" s="78" t="s">
        <v>86</v>
      </c>
      <c r="E105" s="13">
        <v>44513</v>
      </c>
      <c r="F105" s="76" t="s">
        <v>554</v>
      </c>
      <c r="G105" s="13">
        <v>44515</v>
      </c>
      <c r="H105" s="77" t="s">
        <v>3366</v>
      </c>
      <c r="I105" s="16">
        <v>53</v>
      </c>
      <c r="J105" s="16">
        <v>53</v>
      </c>
      <c r="K105" s="16">
        <v>20</v>
      </c>
      <c r="L105" s="16">
        <v>9</v>
      </c>
      <c r="M105" s="81">
        <v>14.045</v>
      </c>
      <c r="N105" s="95">
        <v>14.045</v>
      </c>
      <c r="O105" s="64">
        <v>2530</v>
      </c>
      <c r="P105" s="65">
        <f>Table2245789101123456789101112131415161718192021222324252627282930[[#This Row],[PEMBULATAN]]*O105</f>
        <v>35533.85</v>
      </c>
    </row>
    <row r="106" spans="1:16" ht="26.25" customHeight="1" x14ac:dyDescent="0.2">
      <c r="A106" s="14"/>
      <c r="B106" s="75"/>
      <c r="C106" s="73" t="s">
        <v>3472</v>
      </c>
      <c r="D106" s="78" t="s">
        <v>86</v>
      </c>
      <c r="E106" s="13">
        <v>44513</v>
      </c>
      <c r="F106" s="76" t="s">
        <v>554</v>
      </c>
      <c r="G106" s="13">
        <v>44515</v>
      </c>
      <c r="H106" s="77" t="s">
        <v>3366</v>
      </c>
      <c r="I106" s="16">
        <v>105</v>
      </c>
      <c r="J106" s="16">
        <v>15</v>
      </c>
      <c r="K106" s="16">
        <v>15</v>
      </c>
      <c r="L106" s="16">
        <v>3</v>
      </c>
      <c r="M106" s="81">
        <v>5.90625</v>
      </c>
      <c r="N106" s="95">
        <v>5.90625</v>
      </c>
      <c r="O106" s="64">
        <v>2530</v>
      </c>
      <c r="P106" s="65">
        <f>Table2245789101123456789101112131415161718192021222324252627282930[[#This Row],[PEMBULATAN]]*O106</f>
        <v>14942.8125</v>
      </c>
    </row>
    <row r="107" spans="1:16" ht="26.25" customHeight="1" x14ac:dyDescent="0.2">
      <c r="A107" s="14"/>
      <c r="B107" s="75"/>
      <c r="C107" s="73" t="s">
        <v>3473</v>
      </c>
      <c r="D107" s="78" t="s">
        <v>86</v>
      </c>
      <c r="E107" s="13">
        <v>44513</v>
      </c>
      <c r="F107" s="76" t="s">
        <v>554</v>
      </c>
      <c r="G107" s="13">
        <v>44515</v>
      </c>
      <c r="H107" s="77" t="s">
        <v>3366</v>
      </c>
      <c r="I107" s="16">
        <v>47</v>
      </c>
      <c r="J107" s="16">
        <v>45</v>
      </c>
      <c r="K107" s="16">
        <v>20</v>
      </c>
      <c r="L107" s="16">
        <v>3</v>
      </c>
      <c r="M107" s="81">
        <v>10.574999999999999</v>
      </c>
      <c r="N107" s="95">
        <v>10.574999999999999</v>
      </c>
      <c r="O107" s="64">
        <v>2530</v>
      </c>
      <c r="P107" s="65">
        <f>Table2245789101123456789101112131415161718192021222324252627282930[[#This Row],[PEMBULATAN]]*O107</f>
        <v>26754.75</v>
      </c>
    </row>
    <row r="108" spans="1:16" ht="26.25" customHeight="1" x14ac:dyDescent="0.2">
      <c r="A108" s="14"/>
      <c r="B108" s="75"/>
      <c r="C108" s="73" t="s">
        <v>3474</v>
      </c>
      <c r="D108" s="78" t="s">
        <v>86</v>
      </c>
      <c r="E108" s="13">
        <v>44513</v>
      </c>
      <c r="F108" s="76" t="s">
        <v>554</v>
      </c>
      <c r="G108" s="13">
        <v>44515</v>
      </c>
      <c r="H108" s="77" t="s">
        <v>3366</v>
      </c>
      <c r="I108" s="16">
        <v>45</v>
      </c>
      <c r="J108" s="16">
        <v>9</v>
      </c>
      <c r="K108" s="16">
        <v>9</v>
      </c>
      <c r="L108" s="16">
        <v>4</v>
      </c>
      <c r="M108" s="81">
        <v>0.91125</v>
      </c>
      <c r="N108" s="95">
        <v>4</v>
      </c>
      <c r="O108" s="64">
        <v>2530</v>
      </c>
      <c r="P108" s="65">
        <f>Table2245789101123456789101112131415161718192021222324252627282930[[#This Row],[PEMBULATAN]]*O108</f>
        <v>10120</v>
      </c>
    </row>
    <row r="109" spans="1:16" ht="26.25" customHeight="1" x14ac:dyDescent="0.2">
      <c r="A109" s="14"/>
      <c r="B109" s="75"/>
      <c r="C109" s="73" t="s">
        <v>3475</v>
      </c>
      <c r="D109" s="78" t="s">
        <v>86</v>
      </c>
      <c r="E109" s="13">
        <v>44513</v>
      </c>
      <c r="F109" s="76" t="s">
        <v>554</v>
      </c>
      <c r="G109" s="13">
        <v>44515</v>
      </c>
      <c r="H109" s="77" t="s">
        <v>3366</v>
      </c>
      <c r="I109" s="16">
        <v>67</v>
      </c>
      <c r="J109" s="16">
        <v>31</v>
      </c>
      <c r="K109" s="16">
        <v>15</v>
      </c>
      <c r="L109" s="16">
        <v>5</v>
      </c>
      <c r="M109" s="81">
        <v>7.7887500000000003</v>
      </c>
      <c r="N109" s="95">
        <v>7.7887500000000003</v>
      </c>
      <c r="O109" s="64">
        <v>2530</v>
      </c>
      <c r="P109" s="65">
        <f>Table2245789101123456789101112131415161718192021222324252627282930[[#This Row],[PEMBULATAN]]*O109</f>
        <v>19705.537500000002</v>
      </c>
    </row>
    <row r="110" spans="1:16" ht="26.25" customHeight="1" x14ac:dyDescent="0.2">
      <c r="A110" s="14"/>
      <c r="B110" s="75"/>
      <c r="C110" s="73" t="s">
        <v>3476</v>
      </c>
      <c r="D110" s="78" t="s">
        <v>86</v>
      </c>
      <c r="E110" s="13">
        <v>44513</v>
      </c>
      <c r="F110" s="76" t="s">
        <v>554</v>
      </c>
      <c r="G110" s="13">
        <v>44515</v>
      </c>
      <c r="H110" s="77" t="s">
        <v>3366</v>
      </c>
      <c r="I110" s="16">
        <v>77</v>
      </c>
      <c r="J110" s="16">
        <v>29</v>
      </c>
      <c r="K110" s="16">
        <v>10</v>
      </c>
      <c r="L110" s="16">
        <v>4</v>
      </c>
      <c r="M110" s="81">
        <v>5.5824999999999996</v>
      </c>
      <c r="N110" s="95">
        <v>5.5824999999999996</v>
      </c>
      <c r="O110" s="64">
        <v>2530</v>
      </c>
      <c r="P110" s="65">
        <f>Table2245789101123456789101112131415161718192021222324252627282930[[#This Row],[PEMBULATAN]]*O110</f>
        <v>14123.724999999999</v>
      </c>
    </row>
    <row r="111" spans="1:16" ht="26.25" customHeight="1" x14ac:dyDescent="0.2">
      <c r="A111" s="14"/>
      <c r="B111" s="75"/>
      <c r="C111" s="73" t="s">
        <v>3477</v>
      </c>
      <c r="D111" s="78" t="s">
        <v>86</v>
      </c>
      <c r="E111" s="13">
        <v>44513</v>
      </c>
      <c r="F111" s="76" t="s">
        <v>554</v>
      </c>
      <c r="G111" s="13">
        <v>44515</v>
      </c>
      <c r="H111" s="77" t="s">
        <v>3366</v>
      </c>
      <c r="I111" s="16">
        <v>49</v>
      </c>
      <c r="J111" s="16">
        <v>40</v>
      </c>
      <c r="K111" s="16">
        <v>23</v>
      </c>
      <c r="L111" s="16">
        <v>5</v>
      </c>
      <c r="M111" s="81">
        <v>11.27</v>
      </c>
      <c r="N111" s="95">
        <v>11.27</v>
      </c>
      <c r="O111" s="64">
        <v>2530</v>
      </c>
      <c r="P111" s="65">
        <f>Table2245789101123456789101112131415161718192021222324252627282930[[#This Row],[PEMBULATAN]]*O111</f>
        <v>28513.1</v>
      </c>
    </row>
    <row r="112" spans="1:16" ht="26.25" customHeight="1" x14ac:dyDescent="0.2">
      <c r="A112" s="14"/>
      <c r="B112" s="75"/>
      <c r="C112" s="73" t="s">
        <v>3478</v>
      </c>
      <c r="D112" s="78" t="s">
        <v>86</v>
      </c>
      <c r="E112" s="13">
        <v>44513</v>
      </c>
      <c r="F112" s="76" t="s">
        <v>554</v>
      </c>
      <c r="G112" s="13">
        <v>44515</v>
      </c>
      <c r="H112" s="77" t="s">
        <v>3366</v>
      </c>
      <c r="I112" s="16">
        <v>66</v>
      </c>
      <c r="J112" s="16">
        <v>47</v>
      </c>
      <c r="K112" s="16">
        <v>10</v>
      </c>
      <c r="L112" s="16">
        <v>3</v>
      </c>
      <c r="M112" s="81">
        <v>7.7549999999999999</v>
      </c>
      <c r="N112" s="95">
        <v>7.7549999999999999</v>
      </c>
      <c r="O112" s="64">
        <v>2530</v>
      </c>
      <c r="P112" s="65">
        <f>Table2245789101123456789101112131415161718192021222324252627282930[[#This Row],[PEMBULATAN]]*O112</f>
        <v>19620.150000000001</v>
      </c>
    </row>
    <row r="113" spans="1:16" ht="26.25" customHeight="1" x14ac:dyDescent="0.2">
      <c r="A113" s="14"/>
      <c r="B113" s="75"/>
      <c r="C113" s="73" t="s">
        <v>3479</v>
      </c>
      <c r="D113" s="78" t="s">
        <v>86</v>
      </c>
      <c r="E113" s="13">
        <v>44513</v>
      </c>
      <c r="F113" s="76" t="s">
        <v>554</v>
      </c>
      <c r="G113" s="13">
        <v>44515</v>
      </c>
      <c r="H113" s="77" t="s">
        <v>3366</v>
      </c>
      <c r="I113" s="16">
        <v>90</v>
      </c>
      <c r="J113" s="16">
        <v>50</v>
      </c>
      <c r="K113" s="16">
        <v>10</v>
      </c>
      <c r="L113" s="16">
        <v>2</v>
      </c>
      <c r="M113" s="81">
        <v>11.25</v>
      </c>
      <c r="N113" s="95">
        <v>11.25</v>
      </c>
      <c r="O113" s="64">
        <v>2530</v>
      </c>
      <c r="P113" s="65">
        <f>Table2245789101123456789101112131415161718192021222324252627282930[[#This Row],[PEMBULATAN]]*O113</f>
        <v>28462.5</v>
      </c>
    </row>
    <row r="114" spans="1:16" ht="26.25" customHeight="1" x14ac:dyDescent="0.2">
      <c r="A114" s="14"/>
      <c r="B114" s="75"/>
      <c r="C114" s="73" t="s">
        <v>3480</v>
      </c>
      <c r="D114" s="78" t="s">
        <v>86</v>
      </c>
      <c r="E114" s="13">
        <v>44513</v>
      </c>
      <c r="F114" s="76" t="s">
        <v>554</v>
      </c>
      <c r="G114" s="13">
        <v>44515</v>
      </c>
      <c r="H114" s="77" t="s">
        <v>3366</v>
      </c>
      <c r="I114" s="16">
        <v>58</v>
      </c>
      <c r="J114" s="16">
        <v>34</v>
      </c>
      <c r="K114" s="16">
        <v>20</v>
      </c>
      <c r="L114" s="16">
        <v>8</v>
      </c>
      <c r="M114" s="81">
        <v>9.86</v>
      </c>
      <c r="N114" s="95">
        <v>9.86</v>
      </c>
      <c r="O114" s="64">
        <v>2530</v>
      </c>
      <c r="P114" s="65">
        <f>Table2245789101123456789101112131415161718192021222324252627282930[[#This Row],[PEMBULATAN]]*O114</f>
        <v>24945.8</v>
      </c>
    </row>
    <row r="115" spans="1:16" ht="26.25" customHeight="1" x14ac:dyDescent="0.2">
      <c r="A115" s="14"/>
      <c r="B115" s="75"/>
      <c r="C115" s="73" t="s">
        <v>3481</v>
      </c>
      <c r="D115" s="78" t="s">
        <v>86</v>
      </c>
      <c r="E115" s="13">
        <v>44513</v>
      </c>
      <c r="F115" s="76" t="s">
        <v>554</v>
      </c>
      <c r="G115" s="13">
        <v>44515</v>
      </c>
      <c r="H115" s="77" t="s">
        <v>3366</v>
      </c>
      <c r="I115" s="16">
        <v>47</v>
      </c>
      <c r="J115" s="16">
        <v>37</v>
      </c>
      <c r="K115" s="16">
        <v>20</v>
      </c>
      <c r="L115" s="16">
        <v>7</v>
      </c>
      <c r="M115" s="81">
        <v>8.6950000000000003</v>
      </c>
      <c r="N115" s="95">
        <v>8.6950000000000003</v>
      </c>
      <c r="O115" s="64">
        <v>2530</v>
      </c>
      <c r="P115" s="65">
        <f>Table2245789101123456789101112131415161718192021222324252627282930[[#This Row],[PEMBULATAN]]*O115</f>
        <v>21998.350000000002</v>
      </c>
    </row>
    <row r="116" spans="1:16" ht="26.25" customHeight="1" x14ac:dyDescent="0.2">
      <c r="A116" s="14"/>
      <c r="B116" s="75"/>
      <c r="C116" s="73" t="s">
        <v>3482</v>
      </c>
      <c r="D116" s="78" t="s">
        <v>86</v>
      </c>
      <c r="E116" s="13">
        <v>44513</v>
      </c>
      <c r="F116" s="76" t="s">
        <v>554</v>
      </c>
      <c r="G116" s="13">
        <v>44515</v>
      </c>
      <c r="H116" s="77" t="s">
        <v>3366</v>
      </c>
      <c r="I116" s="16">
        <v>70</v>
      </c>
      <c r="J116" s="16">
        <v>46</v>
      </c>
      <c r="K116" s="16">
        <v>30</v>
      </c>
      <c r="L116" s="16">
        <v>18</v>
      </c>
      <c r="M116" s="81">
        <v>24.15</v>
      </c>
      <c r="N116" s="95">
        <v>24.15</v>
      </c>
      <c r="O116" s="64">
        <v>2530</v>
      </c>
      <c r="P116" s="65">
        <f>Table2245789101123456789101112131415161718192021222324252627282930[[#This Row],[PEMBULATAN]]*O116</f>
        <v>61099.5</v>
      </c>
    </row>
    <row r="117" spans="1:16" ht="26.25" customHeight="1" x14ac:dyDescent="0.2">
      <c r="A117" s="14"/>
      <c r="B117" s="75"/>
      <c r="C117" s="73" t="s">
        <v>3483</v>
      </c>
      <c r="D117" s="78" t="s">
        <v>86</v>
      </c>
      <c r="E117" s="13">
        <v>44513</v>
      </c>
      <c r="F117" s="76" t="s">
        <v>554</v>
      </c>
      <c r="G117" s="13">
        <v>44515</v>
      </c>
      <c r="H117" s="77" t="s">
        <v>3366</v>
      </c>
      <c r="I117" s="16">
        <v>75</v>
      </c>
      <c r="J117" s="16">
        <v>43</v>
      </c>
      <c r="K117" s="16">
        <v>20</v>
      </c>
      <c r="L117" s="16">
        <v>14</v>
      </c>
      <c r="M117" s="81">
        <v>16.125</v>
      </c>
      <c r="N117" s="95">
        <v>16.125</v>
      </c>
      <c r="O117" s="64">
        <v>2530</v>
      </c>
      <c r="P117" s="65">
        <f>Table2245789101123456789101112131415161718192021222324252627282930[[#This Row],[PEMBULATAN]]*O117</f>
        <v>40796.25</v>
      </c>
    </row>
    <row r="118" spans="1:16" ht="26.25" customHeight="1" x14ac:dyDescent="0.2">
      <c r="A118" s="14"/>
      <c r="B118" s="75"/>
      <c r="C118" s="73" t="s">
        <v>3484</v>
      </c>
      <c r="D118" s="78" t="s">
        <v>86</v>
      </c>
      <c r="E118" s="13">
        <v>44513</v>
      </c>
      <c r="F118" s="76" t="s">
        <v>554</v>
      </c>
      <c r="G118" s="13">
        <v>44515</v>
      </c>
      <c r="H118" s="77" t="s">
        <v>3366</v>
      </c>
      <c r="I118" s="16">
        <v>75</v>
      </c>
      <c r="J118" s="16">
        <v>44</v>
      </c>
      <c r="K118" s="16">
        <v>25</v>
      </c>
      <c r="L118" s="16">
        <v>23</v>
      </c>
      <c r="M118" s="81">
        <v>20.625</v>
      </c>
      <c r="N118" s="95">
        <v>23</v>
      </c>
      <c r="O118" s="64">
        <v>2530</v>
      </c>
      <c r="P118" s="65">
        <f>Table2245789101123456789101112131415161718192021222324252627282930[[#This Row],[PEMBULATAN]]*O118</f>
        <v>58190</v>
      </c>
    </row>
    <row r="119" spans="1:16" ht="26.25" customHeight="1" x14ac:dyDescent="0.2">
      <c r="A119" s="14"/>
      <c r="B119" s="75"/>
      <c r="C119" s="73" t="s">
        <v>3485</v>
      </c>
      <c r="D119" s="78" t="s">
        <v>86</v>
      </c>
      <c r="E119" s="13">
        <v>44513</v>
      </c>
      <c r="F119" s="76" t="s">
        <v>554</v>
      </c>
      <c r="G119" s="13">
        <v>44515</v>
      </c>
      <c r="H119" s="77" t="s">
        <v>3366</v>
      </c>
      <c r="I119" s="16">
        <v>35</v>
      </c>
      <c r="J119" s="16">
        <v>25</v>
      </c>
      <c r="K119" s="16">
        <v>28</v>
      </c>
      <c r="L119" s="16">
        <v>8</v>
      </c>
      <c r="M119" s="81">
        <v>6.125</v>
      </c>
      <c r="N119" s="95">
        <v>8</v>
      </c>
      <c r="O119" s="64">
        <v>2530</v>
      </c>
      <c r="P119" s="65">
        <f>Table2245789101123456789101112131415161718192021222324252627282930[[#This Row],[PEMBULATAN]]*O119</f>
        <v>20240</v>
      </c>
    </row>
    <row r="120" spans="1:16" ht="26.25" customHeight="1" x14ac:dyDescent="0.2">
      <c r="A120" s="14"/>
      <c r="B120" s="75"/>
      <c r="C120" s="73" t="s">
        <v>3486</v>
      </c>
      <c r="D120" s="78" t="s">
        <v>86</v>
      </c>
      <c r="E120" s="13">
        <v>44513</v>
      </c>
      <c r="F120" s="76" t="s">
        <v>554</v>
      </c>
      <c r="G120" s="13">
        <v>44515</v>
      </c>
      <c r="H120" s="77" t="s">
        <v>3366</v>
      </c>
      <c r="I120" s="16">
        <v>42</v>
      </c>
      <c r="J120" s="16">
        <v>30</v>
      </c>
      <c r="K120" s="16">
        <v>28</v>
      </c>
      <c r="L120" s="16">
        <v>3</v>
      </c>
      <c r="M120" s="81">
        <v>8.82</v>
      </c>
      <c r="N120" s="95">
        <v>8.82</v>
      </c>
      <c r="O120" s="64">
        <v>2530</v>
      </c>
      <c r="P120" s="65">
        <f>Table2245789101123456789101112131415161718192021222324252627282930[[#This Row],[PEMBULATAN]]*O120</f>
        <v>22314.600000000002</v>
      </c>
    </row>
    <row r="121" spans="1:16" ht="26.25" customHeight="1" x14ac:dyDescent="0.2">
      <c r="A121" s="14"/>
      <c r="B121" s="75"/>
      <c r="C121" s="73" t="s">
        <v>3487</v>
      </c>
      <c r="D121" s="78" t="s">
        <v>86</v>
      </c>
      <c r="E121" s="13">
        <v>44513</v>
      </c>
      <c r="F121" s="76" t="s">
        <v>554</v>
      </c>
      <c r="G121" s="13">
        <v>44515</v>
      </c>
      <c r="H121" s="77" t="s">
        <v>3366</v>
      </c>
      <c r="I121" s="16">
        <v>122</v>
      </c>
      <c r="J121" s="16">
        <v>5</v>
      </c>
      <c r="K121" s="16">
        <v>5</v>
      </c>
      <c r="L121" s="16">
        <v>1</v>
      </c>
      <c r="M121" s="81">
        <v>0.76249999999999996</v>
      </c>
      <c r="N121" s="95">
        <v>1</v>
      </c>
      <c r="O121" s="64">
        <v>2530</v>
      </c>
      <c r="P121" s="65">
        <f>Table2245789101123456789101112131415161718192021222324252627282930[[#This Row],[PEMBULATAN]]*O121</f>
        <v>2530</v>
      </c>
    </row>
    <row r="122" spans="1:16" ht="26.25" customHeight="1" x14ac:dyDescent="0.2">
      <c r="A122" s="14"/>
      <c r="B122" s="75"/>
      <c r="C122" s="73" t="s">
        <v>3488</v>
      </c>
      <c r="D122" s="78" t="s">
        <v>86</v>
      </c>
      <c r="E122" s="13">
        <v>44513</v>
      </c>
      <c r="F122" s="76" t="s">
        <v>554</v>
      </c>
      <c r="G122" s="13">
        <v>44515</v>
      </c>
      <c r="H122" s="77" t="s">
        <v>3366</v>
      </c>
      <c r="I122" s="16">
        <v>65</v>
      </c>
      <c r="J122" s="16">
        <v>34</v>
      </c>
      <c r="K122" s="16">
        <v>18</v>
      </c>
      <c r="L122" s="16">
        <v>3</v>
      </c>
      <c r="M122" s="81">
        <v>9.9450000000000003</v>
      </c>
      <c r="N122" s="95">
        <v>9.9450000000000003</v>
      </c>
      <c r="O122" s="64">
        <v>2530</v>
      </c>
      <c r="P122" s="65">
        <f>Table2245789101123456789101112131415161718192021222324252627282930[[#This Row],[PEMBULATAN]]*O122</f>
        <v>25160.850000000002</v>
      </c>
    </row>
    <row r="123" spans="1:16" ht="26.25" customHeight="1" x14ac:dyDescent="0.2">
      <c r="A123" s="14"/>
      <c r="B123" s="75"/>
      <c r="C123" s="73" t="s">
        <v>3489</v>
      </c>
      <c r="D123" s="78" t="s">
        <v>86</v>
      </c>
      <c r="E123" s="13">
        <v>44513</v>
      </c>
      <c r="F123" s="76" t="s">
        <v>554</v>
      </c>
      <c r="G123" s="13">
        <v>44515</v>
      </c>
      <c r="H123" s="77" t="s">
        <v>3366</v>
      </c>
      <c r="I123" s="16">
        <v>60</v>
      </c>
      <c r="J123" s="16">
        <v>32</v>
      </c>
      <c r="K123" s="16">
        <v>44</v>
      </c>
      <c r="L123" s="16">
        <v>20</v>
      </c>
      <c r="M123" s="81">
        <v>21.12</v>
      </c>
      <c r="N123" s="95">
        <v>21.12</v>
      </c>
      <c r="O123" s="64">
        <v>2530</v>
      </c>
      <c r="P123" s="65">
        <f>Table2245789101123456789101112131415161718192021222324252627282930[[#This Row],[PEMBULATAN]]*O123</f>
        <v>53433.600000000006</v>
      </c>
    </row>
    <row r="124" spans="1:16" ht="26.25" customHeight="1" x14ac:dyDescent="0.2">
      <c r="A124" s="14"/>
      <c r="B124" s="75"/>
      <c r="C124" s="73" t="s">
        <v>3490</v>
      </c>
      <c r="D124" s="78" t="s">
        <v>86</v>
      </c>
      <c r="E124" s="13">
        <v>44513</v>
      </c>
      <c r="F124" s="76" t="s">
        <v>554</v>
      </c>
      <c r="G124" s="13">
        <v>44515</v>
      </c>
      <c r="H124" s="77" t="s">
        <v>3366</v>
      </c>
      <c r="I124" s="16">
        <v>58</v>
      </c>
      <c r="J124" s="16">
        <v>31</v>
      </c>
      <c r="K124" s="16">
        <v>10</v>
      </c>
      <c r="L124" s="16">
        <v>4</v>
      </c>
      <c r="M124" s="81">
        <v>4.4950000000000001</v>
      </c>
      <c r="N124" s="95">
        <v>4.4950000000000001</v>
      </c>
      <c r="O124" s="64">
        <v>2530</v>
      </c>
      <c r="P124" s="65">
        <f>Table2245789101123456789101112131415161718192021222324252627282930[[#This Row],[PEMBULATAN]]*O124</f>
        <v>11372.35</v>
      </c>
    </row>
    <row r="125" spans="1:16" ht="26.25" customHeight="1" x14ac:dyDescent="0.2">
      <c r="A125" s="14"/>
      <c r="B125" s="75"/>
      <c r="C125" s="73" t="s">
        <v>3491</v>
      </c>
      <c r="D125" s="78" t="s">
        <v>86</v>
      </c>
      <c r="E125" s="13">
        <v>44513</v>
      </c>
      <c r="F125" s="76" t="s">
        <v>554</v>
      </c>
      <c r="G125" s="13">
        <v>44515</v>
      </c>
      <c r="H125" s="77" t="s">
        <v>3366</v>
      </c>
      <c r="I125" s="16">
        <v>60</v>
      </c>
      <c r="J125" s="16">
        <v>38</v>
      </c>
      <c r="K125" s="16">
        <v>5</v>
      </c>
      <c r="L125" s="16">
        <v>3</v>
      </c>
      <c r="M125" s="81">
        <v>2.85</v>
      </c>
      <c r="N125" s="95">
        <v>3</v>
      </c>
      <c r="O125" s="64">
        <v>2530</v>
      </c>
      <c r="P125" s="65">
        <f>Table2245789101123456789101112131415161718192021222324252627282930[[#This Row],[PEMBULATAN]]*O125</f>
        <v>7590</v>
      </c>
    </row>
    <row r="126" spans="1:16" ht="26.25" customHeight="1" x14ac:dyDescent="0.2">
      <c r="A126" s="14"/>
      <c r="B126" s="75"/>
      <c r="C126" s="73" t="s">
        <v>3492</v>
      </c>
      <c r="D126" s="78" t="s">
        <v>86</v>
      </c>
      <c r="E126" s="13">
        <v>44513</v>
      </c>
      <c r="F126" s="76" t="s">
        <v>554</v>
      </c>
      <c r="G126" s="13">
        <v>44515</v>
      </c>
      <c r="H126" s="77" t="s">
        <v>3366</v>
      </c>
      <c r="I126" s="16">
        <v>183</v>
      </c>
      <c r="J126" s="16">
        <v>92</v>
      </c>
      <c r="K126" s="16">
        <v>10</v>
      </c>
      <c r="L126" s="16">
        <v>8</v>
      </c>
      <c r="M126" s="81">
        <v>42.09</v>
      </c>
      <c r="N126" s="95">
        <v>42.09</v>
      </c>
      <c r="O126" s="64">
        <v>2530</v>
      </c>
      <c r="P126" s="65">
        <f>Table2245789101123456789101112131415161718192021222324252627282930[[#This Row],[PEMBULATAN]]*O126</f>
        <v>106487.70000000001</v>
      </c>
    </row>
    <row r="127" spans="1:16" ht="26.25" customHeight="1" x14ac:dyDescent="0.2">
      <c r="A127" s="14"/>
      <c r="B127" s="75"/>
      <c r="C127" s="73" t="s">
        <v>3493</v>
      </c>
      <c r="D127" s="78" t="s">
        <v>86</v>
      </c>
      <c r="E127" s="13">
        <v>44513</v>
      </c>
      <c r="F127" s="76" t="s">
        <v>554</v>
      </c>
      <c r="G127" s="13">
        <v>44515</v>
      </c>
      <c r="H127" s="77" t="s">
        <v>3366</v>
      </c>
      <c r="I127" s="16">
        <v>156</v>
      </c>
      <c r="J127" s="16">
        <v>15</v>
      </c>
      <c r="K127" s="16">
        <v>15</v>
      </c>
      <c r="L127" s="16">
        <v>5</v>
      </c>
      <c r="M127" s="81">
        <v>8.7750000000000004</v>
      </c>
      <c r="N127" s="95">
        <v>8.7750000000000004</v>
      </c>
      <c r="O127" s="64">
        <v>2530</v>
      </c>
      <c r="P127" s="65">
        <f>Table2245789101123456789101112131415161718192021222324252627282930[[#This Row],[PEMBULATAN]]*O127</f>
        <v>22200.75</v>
      </c>
    </row>
    <row r="128" spans="1:16" ht="26.25" customHeight="1" x14ac:dyDescent="0.2">
      <c r="A128" s="14"/>
      <c r="B128" s="75"/>
      <c r="C128" s="73" t="s">
        <v>3494</v>
      </c>
      <c r="D128" s="78" t="s">
        <v>86</v>
      </c>
      <c r="E128" s="13">
        <v>44513</v>
      </c>
      <c r="F128" s="76" t="s">
        <v>554</v>
      </c>
      <c r="G128" s="13">
        <v>44515</v>
      </c>
      <c r="H128" s="77" t="s">
        <v>3366</v>
      </c>
      <c r="I128" s="16">
        <v>53</v>
      </c>
      <c r="J128" s="16">
        <v>38</v>
      </c>
      <c r="K128" s="16">
        <v>38</v>
      </c>
      <c r="L128" s="16">
        <v>6</v>
      </c>
      <c r="M128" s="81">
        <v>19.132999999999999</v>
      </c>
      <c r="N128" s="95">
        <v>19.132999999999999</v>
      </c>
      <c r="O128" s="64">
        <v>2530</v>
      </c>
      <c r="P128" s="65">
        <f>Table2245789101123456789101112131415161718192021222324252627282930[[#This Row],[PEMBULATAN]]*O128</f>
        <v>48406.49</v>
      </c>
    </row>
    <row r="129" spans="1:16" ht="26.25" customHeight="1" x14ac:dyDescent="0.2">
      <c r="A129" s="14"/>
      <c r="B129" s="75"/>
      <c r="C129" s="73" t="s">
        <v>3495</v>
      </c>
      <c r="D129" s="78" t="s">
        <v>86</v>
      </c>
      <c r="E129" s="13">
        <v>44513</v>
      </c>
      <c r="F129" s="76" t="s">
        <v>554</v>
      </c>
      <c r="G129" s="13">
        <v>44515</v>
      </c>
      <c r="H129" s="77" t="s">
        <v>3366</v>
      </c>
      <c r="I129" s="16">
        <v>39</v>
      </c>
      <c r="J129" s="16">
        <v>35</v>
      </c>
      <c r="K129" s="16">
        <v>36</v>
      </c>
      <c r="L129" s="16">
        <v>5</v>
      </c>
      <c r="M129" s="81">
        <v>12.285</v>
      </c>
      <c r="N129" s="95">
        <v>12.285</v>
      </c>
      <c r="O129" s="64">
        <v>2530</v>
      </c>
      <c r="P129" s="65">
        <f>Table2245789101123456789101112131415161718192021222324252627282930[[#This Row],[PEMBULATAN]]*O129</f>
        <v>31081.05</v>
      </c>
    </row>
    <row r="130" spans="1:16" ht="26.25" customHeight="1" x14ac:dyDescent="0.2">
      <c r="A130" s="14"/>
      <c r="B130" s="75"/>
      <c r="C130" s="73" t="s">
        <v>3496</v>
      </c>
      <c r="D130" s="78" t="s">
        <v>86</v>
      </c>
      <c r="E130" s="13">
        <v>44513</v>
      </c>
      <c r="F130" s="76" t="s">
        <v>554</v>
      </c>
      <c r="G130" s="13">
        <v>44515</v>
      </c>
      <c r="H130" s="77" t="s">
        <v>3366</v>
      </c>
      <c r="I130" s="16">
        <v>37</v>
      </c>
      <c r="J130" s="16">
        <v>33</v>
      </c>
      <c r="K130" s="16">
        <v>33</v>
      </c>
      <c r="L130" s="16">
        <v>3</v>
      </c>
      <c r="M130" s="81">
        <v>10.07325</v>
      </c>
      <c r="N130" s="95">
        <v>10.07325</v>
      </c>
      <c r="O130" s="64">
        <v>2530</v>
      </c>
      <c r="P130" s="65">
        <f>Table2245789101123456789101112131415161718192021222324252627282930[[#This Row],[PEMBULATAN]]*O130</f>
        <v>25485.322499999998</v>
      </c>
    </row>
    <row r="131" spans="1:16" ht="26.25" customHeight="1" x14ac:dyDescent="0.2">
      <c r="A131" s="14"/>
      <c r="B131" s="75"/>
      <c r="C131" s="73" t="s">
        <v>3497</v>
      </c>
      <c r="D131" s="78" t="s">
        <v>86</v>
      </c>
      <c r="E131" s="13">
        <v>44513</v>
      </c>
      <c r="F131" s="76" t="s">
        <v>554</v>
      </c>
      <c r="G131" s="13">
        <v>44515</v>
      </c>
      <c r="H131" s="77" t="s">
        <v>3366</v>
      </c>
      <c r="I131" s="16">
        <v>44</v>
      </c>
      <c r="J131" s="16">
        <v>27</v>
      </c>
      <c r="K131" s="16">
        <v>38</v>
      </c>
      <c r="L131" s="16">
        <v>10</v>
      </c>
      <c r="M131" s="81">
        <v>11.286</v>
      </c>
      <c r="N131" s="95">
        <v>11.286</v>
      </c>
      <c r="O131" s="64">
        <v>2530</v>
      </c>
      <c r="P131" s="65">
        <f>Table2245789101123456789101112131415161718192021222324252627282930[[#This Row],[PEMBULATAN]]*O131</f>
        <v>28553.579999999998</v>
      </c>
    </row>
    <row r="132" spans="1:16" ht="26.25" customHeight="1" x14ac:dyDescent="0.2">
      <c r="A132" s="14"/>
      <c r="B132" s="75"/>
      <c r="C132" s="73" t="s">
        <v>3498</v>
      </c>
      <c r="D132" s="78" t="s">
        <v>86</v>
      </c>
      <c r="E132" s="13">
        <v>44513</v>
      </c>
      <c r="F132" s="76" t="s">
        <v>554</v>
      </c>
      <c r="G132" s="13">
        <v>44515</v>
      </c>
      <c r="H132" s="77" t="s">
        <v>3366</v>
      </c>
      <c r="I132" s="16">
        <v>43</v>
      </c>
      <c r="J132" s="16">
        <v>30</v>
      </c>
      <c r="K132" s="16">
        <v>29</v>
      </c>
      <c r="L132" s="16">
        <v>3</v>
      </c>
      <c r="M132" s="81">
        <v>9.3524999999999991</v>
      </c>
      <c r="N132" s="95">
        <v>10</v>
      </c>
      <c r="O132" s="64">
        <v>2530</v>
      </c>
      <c r="P132" s="65">
        <f>Table2245789101123456789101112131415161718192021222324252627282930[[#This Row],[PEMBULATAN]]*O132</f>
        <v>25300</v>
      </c>
    </row>
    <row r="133" spans="1:16" ht="26.25" customHeight="1" x14ac:dyDescent="0.2">
      <c r="A133" s="14"/>
      <c r="B133" s="75"/>
      <c r="C133" s="73" t="s">
        <v>3499</v>
      </c>
      <c r="D133" s="78" t="s">
        <v>86</v>
      </c>
      <c r="E133" s="13">
        <v>44513</v>
      </c>
      <c r="F133" s="76" t="s">
        <v>554</v>
      </c>
      <c r="G133" s="13">
        <v>44515</v>
      </c>
      <c r="H133" s="77" t="s">
        <v>3366</v>
      </c>
      <c r="I133" s="16">
        <v>70</v>
      </c>
      <c r="J133" s="16">
        <v>27</v>
      </c>
      <c r="K133" s="16">
        <v>15</v>
      </c>
      <c r="L133" s="16">
        <v>4</v>
      </c>
      <c r="M133" s="81">
        <v>7.0875000000000004</v>
      </c>
      <c r="N133" s="95">
        <v>7.0875000000000004</v>
      </c>
      <c r="O133" s="64">
        <v>2530</v>
      </c>
      <c r="P133" s="65">
        <f>Table2245789101123456789101112131415161718192021222324252627282930[[#This Row],[PEMBULATAN]]*O133</f>
        <v>17931.375</v>
      </c>
    </row>
    <row r="134" spans="1:16" ht="26.25" customHeight="1" x14ac:dyDescent="0.2">
      <c r="A134" s="14"/>
      <c r="B134" s="75"/>
      <c r="C134" s="73" t="s">
        <v>3500</v>
      </c>
      <c r="D134" s="78" t="s">
        <v>86</v>
      </c>
      <c r="E134" s="13">
        <v>44513</v>
      </c>
      <c r="F134" s="76" t="s">
        <v>554</v>
      </c>
      <c r="G134" s="13">
        <v>44515</v>
      </c>
      <c r="H134" s="77" t="s">
        <v>3366</v>
      </c>
      <c r="I134" s="16">
        <v>56</v>
      </c>
      <c r="J134" s="16">
        <v>39</v>
      </c>
      <c r="K134" s="16">
        <v>32</v>
      </c>
      <c r="L134" s="16">
        <v>10</v>
      </c>
      <c r="M134" s="81">
        <v>17.472000000000001</v>
      </c>
      <c r="N134" s="95">
        <v>18</v>
      </c>
      <c r="O134" s="64">
        <v>2530</v>
      </c>
      <c r="P134" s="65">
        <f>Table2245789101123456789101112131415161718192021222324252627282930[[#This Row],[PEMBULATAN]]*O134</f>
        <v>45540</v>
      </c>
    </row>
    <row r="135" spans="1:16" ht="26.25" customHeight="1" x14ac:dyDescent="0.2">
      <c r="A135" s="14"/>
      <c r="B135" s="75"/>
      <c r="C135" s="73" t="s">
        <v>3501</v>
      </c>
      <c r="D135" s="78" t="s">
        <v>86</v>
      </c>
      <c r="E135" s="13">
        <v>44513</v>
      </c>
      <c r="F135" s="76" t="s">
        <v>554</v>
      </c>
      <c r="G135" s="13">
        <v>44515</v>
      </c>
      <c r="H135" s="77" t="s">
        <v>3366</v>
      </c>
      <c r="I135" s="16">
        <v>56</v>
      </c>
      <c r="J135" s="16">
        <v>40</v>
      </c>
      <c r="K135" s="16">
        <v>10</v>
      </c>
      <c r="L135" s="16">
        <v>4</v>
      </c>
      <c r="M135" s="81">
        <v>5.6</v>
      </c>
      <c r="N135" s="95">
        <v>5.6</v>
      </c>
      <c r="O135" s="64">
        <v>2530</v>
      </c>
      <c r="P135" s="65">
        <f>Table2245789101123456789101112131415161718192021222324252627282930[[#This Row],[PEMBULATAN]]*O135</f>
        <v>14168</v>
      </c>
    </row>
    <row r="136" spans="1:16" ht="26.25" customHeight="1" x14ac:dyDescent="0.2">
      <c r="A136" s="14"/>
      <c r="B136" s="75"/>
      <c r="C136" s="73" t="s">
        <v>3502</v>
      </c>
      <c r="D136" s="78" t="s">
        <v>86</v>
      </c>
      <c r="E136" s="13">
        <v>44513</v>
      </c>
      <c r="F136" s="76" t="s">
        <v>554</v>
      </c>
      <c r="G136" s="13">
        <v>44515</v>
      </c>
      <c r="H136" s="77" t="s">
        <v>3366</v>
      </c>
      <c r="I136" s="16">
        <v>76</v>
      </c>
      <c r="J136" s="16">
        <v>42</v>
      </c>
      <c r="K136" s="16">
        <v>18</v>
      </c>
      <c r="L136" s="16">
        <v>11</v>
      </c>
      <c r="M136" s="81">
        <v>14.364000000000001</v>
      </c>
      <c r="N136" s="95">
        <v>15</v>
      </c>
      <c r="O136" s="64">
        <v>2530</v>
      </c>
      <c r="P136" s="65">
        <f>Table2245789101123456789101112131415161718192021222324252627282930[[#This Row],[PEMBULATAN]]*O136</f>
        <v>37950</v>
      </c>
    </row>
    <row r="137" spans="1:16" ht="26.25" customHeight="1" x14ac:dyDescent="0.2">
      <c r="A137" s="14"/>
      <c r="B137" s="75"/>
      <c r="C137" s="73" t="s">
        <v>3503</v>
      </c>
      <c r="D137" s="78" t="s">
        <v>86</v>
      </c>
      <c r="E137" s="13">
        <v>44513</v>
      </c>
      <c r="F137" s="76" t="s">
        <v>554</v>
      </c>
      <c r="G137" s="13">
        <v>44515</v>
      </c>
      <c r="H137" s="77" t="s">
        <v>3366</v>
      </c>
      <c r="I137" s="16">
        <v>115</v>
      </c>
      <c r="J137" s="16">
        <v>25</v>
      </c>
      <c r="K137" s="16">
        <v>10</v>
      </c>
      <c r="L137" s="16">
        <v>3</v>
      </c>
      <c r="M137" s="81">
        <v>7.1875</v>
      </c>
      <c r="N137" s="95">
        <v>7.1875</v>
      </c>
      <c r="O137" s="64">
        <v>2530</v>
      </c>
      <c r="P137" s="65">
        <f>Table2245789101123456789101112131415161718192021222324252627282930[[#This Row],[PEMBULATAN]]*O137</f>
        <v>18184.375</v>
      </c>
    </row>
    <row r="138" spans="1:16" ht="26.25" customHeight="1" x14ac:dyDescent="0.2">
      <c r="A138" s="14"/>
      <c r="B138" s="75"/>
      <c r="C138" s="73" t="s">
        <v>3504</v>
      </c>
      <c r="D138" s="78" t="s">
        <v>86</v>
      </c>
      <c r="E138" s="13">
        <v>44513</v>
      </c>
      <c r="F138" s="76" t="s">
        <v>554</v>
      </c>
      <c r="G138" s="13">
        <v>44515</v>
      </c>
      <c r="H138" s="77" t="s">
        <v>3366</v>
      </c>
      <c r="I138" s="16">
        <v>35</v>
      </c>
      <c r="J138" s="16">
        <v>32</v>
      </c>
      <c r="K138" s="16">
        <v>23</v>
      </c>
      <c r="L138" s="16">
        <v>5</v>
      </c>
      <c r="M138" s="81">
        <v>6.44</v>
      </c>
      <c r="N138" s="95">
        <v>7</v>
      </c>
      <c r="O138" s="64">
        <v>2530</v>
      </c>
      <c r="P138" s="65">
        <f>Table2245789101123456789101112131415161718192021222324252627282930[[#This Row],[PEMBULATAN]]*O138</f>
        <v>17710</v>
      </c>
    </row>
    <row r="139" spans="1:16" ht="26.25" customHeight="1" x14ac:dyDescent="0.2">
      <c r="A139" s="14"/>
      <c r="B139" s="75"/>
      <c r="C139" s="73" t="s">
        <v>3505</v>
      </c>
      <c r="D139" s="78" t="s">
        <v>86</v>
      </c>
      <c r="E139" s="13">
        <v>44513</v>
      </c>
      <c r="F139" s="76" t="s">
        <v>554</v>
      </c>
      <c r="G139" s="13">
        <v>44515</v>
      </c>
      <c r="H139" s="77" t="s">
        <v>3366</v>
      </c>
      <c r="I139" s="16">
        <v>61</v>
      </c>
      <c r="J139" s="16">
        <v>40</v>
      </c>
      <c r="K139" s="16">
        <v>18</v>
      </c>
      <c r="L139" s="16">
        <v>9</v>
      </c>
      <c r="M139" s="81">
        <v>10.98</v>
      </c>
      <c r="N139" s="95">
        <v>10.98</v>
      </c>
      <c r="O139" s="64">
        <v>2530</v>
      </c>
      <c r="P139" s="65">
        <f>Table2245789101123456789101112131415161718192021222324252627282930[[#This Row],[PEMBULATAN]]*O139</f>
        <v>27779.4</v>
      </c>
    </row>
    <row r="140" spans="1:16" ht="26.25" customHeight="1" x14ac:dyDescent="0.2">
      <c r="A140" s="14"/>
      <c r="B140" s="75"/>
      <c r="C140" s="73" t="s">
        <v>3506</v>
      </c>
      <c r="D140" s="78" t="s">
        <v>86</v>
      </c>
      <c r="E140" s="13">
        <v>44513</v>
      </c>
      <c r="F140" s="76" t="s">
        <v>554</v>
      </c>
      <c r="G140" s="13">
        <v>44515</v>
      </c>
      <c r="H140" s="77" t="s">
        <v>3366</v>
      </c>
      <c r="I140" s="16">
        <v>142</v>
      </c>
      <c r="J140" s="16">
        <v>14</v>
      </c>
      <c r="K140" s="16">
        <v>10</v>
      </c>
      <c r="L140" s="16">
        <v>3</v>
      </c>
      <c r="M140" s="81">
        <v>4.97</v>
      </c>
      <c r="N140" s="95">
        <v>4.97</v>
      </c>
      <c r="O140" s="64">
        <v>2530</v>
      </c>
      <c r="P140" s="65">
        <f>Table2245789101123456789101112131415161718192021222324252627282930[[#This Row],[PEMBULATAN]]*O140</f>
        <v>12574.099999999999</v>
      </c>
    </row>
    <row r="141" spans="1:16" ht="26.25" customHeight="1" x14ac:dyDescent="0.2">
      <c r="A141" s="14"/>
      <c r="B141" s="75"/>
      <c r="C141" s="73" t="s">
        <v>3507</v>
      </c>
      <c r="D141" s="78" t="s">
        <v>86</v>
      </c>
      <c r="E141" s="13">
        <v>44513</v>
      </c>
      <c r="F141" s="76" t="s">
        <v>554</v>
      </c>
      <c r="G141" s="13">
        <v>44515</v>
      </c>
      <c r="H141" s="77" t="s">
        <v>3366</v>
      </c>
      <c r="I141" s="16">
        <v>60</v>
      </c>
      <c r="J141" s="16">
        <v>25</v>
      </c>
      <c r="K141" s="16">
        <v>36</v>
      </c>
      <c r="L141" s="16">
        <v>8</v>
      </c>
      <c r="M141" s="81">
        <v>13.5</v>
      </c>
      <c r="N141" s="95">
        <v>13.5</v>
      </c>
      <c r="O141" s="64">
        <v>2530</v>
      </c>
      <c r="P141" s="65">
        <f>Table2245789101123456789101112131415161718192021222324252627282930[[#This Row],[PEMBULATAN]]*O141</f>
        <v>34155</v>
      </c>
    </row>
    <row r="142" spans="1:16" ht="26.25" customHeight="1" x14ac:dyDescent="0.2">
      <c r="A142" s="14"/>
      <c r="B142" s="75"/>
      <c r="C142" s="73" t="s">
        <v>3508</v>
      </c>
      <c r="D142" s="78" t="s">
        <v>86</v>
      </c>
      <c r="E142" s="13">
        <v>44513</v>
      </c>
      <c r="F142" s="76" t="s">
        <v>554</v>
      </c>
      <c r="G142" s="13">
        <v>44515</v>
      </c>
      <c r="H142" s="77" t="s">
        <v>3366</v>
      </c>
      <c r="I142" s="16">
        <v>78</v>
      </c>
      <c r="J142" s="16">
        <v>15</v>
      </c>
      <c r="K142" s="16">
        <v>12</v>
      </c>
      <c r="L142" s="16">
        <v>3</v>
      </c>
      <c r="M142" s="81">
        <v>3.51</v>
      </c>
      <c r="N142" s="95">
        <v>3.51</v>
      </c>
      <c r="O142" s="64">
        <v>2530</v>
      </c>
      <c r="P142" s="65">
        <f>Table2245789101123456789101112131415161718192021222324252627282930[[#This Row],[PEMBULATAN]]*O142</f>
        <v>8880.2999999999993</v>
      </c>
    </row>
    <row r="143" spans="1:16" ht="26.25" customHeight="1" x14ac:dyDescent="0.2">
      <c r="A143" s="14"/>
      <c r="B143" s="75"/>
      <c r="C143" s="73" t="s">
        <v>3509</v>
      </c>
      <c r="D143" s="78" t="s">
        <v>86</v>
      </c>
      <c r="E143" s="13">
        <v>44513</v>
      </c>
      <c r="F143" s="76" t="s">
        <v>554</v>
      </c>
      <c r="G143" s="13">
        <v>44515</v>
      </c>
      <c r="H143" s="77" t="s">
        <v>3366</v>
      </c>
      <c r="I143" s="16">
        <v>180</v>
      </c>
      <c r="J143" s="16">
        <v>8</v>
      </c>
      <c r="K143" s="16">
        <v>8</v>
      </c>
      <c r="L143" s="16">
        <v>3</v>
      </c>
      <c r="M143" s="81">
        <v>2.88</v>
      </c>
      <c r="N143" s="95">
        <v>3</v>
      </c>
      <c r="O143" s="64">
        <v>2530</v>
      </c>
      <c r="P143" s="65">
        <f>Table2245789101123456789101112131415161718192021222324252627282930[[#This Row],[PEMBULATAN]]*O143</f>
        <v>7590</v>
      </c>
    </row>
    <row r="144" spans="1:16" ht="26.25" customHeight="1" x14ac:dyDescent="0.2">
      <c r="A144" s="14"/>
      <c r="B144" s="75"/>
      <c r="C144" s="73" t="s">
        <v>3510</v>
      </c>
      <c r="D144" s="78" t="s">
        <v>86</v>
      </c>
      <c r="E144" s="13">
        <v>44513</v>
      </c>
      <c r="F144" s="76" t="s">
        <v>554</v>
      </c>
      <c r="G144" s="13">
        <v>44515</v>
      </c>
      <c r="H144" s="77" t="s">
        <v>3366</v>
      </c>
      <c r="I144" s="16">
        <v>115</v>
      </c>
      <c r="J144" s="16">
        <v>25</v>
      </c>
      <c r="K144" s="16">
        <v>10</v>
      </c>
      <c r="L144" s="16">
        <v>4</v>
      </c>
      <c r="M144" s="81">
        <v>7.1875</v>
      </c>
      <c r="N144" s="95">
        <v>7.1875</v>
      </c>
      <c r="O144" s="64">
        <v>2530</v>
      </c>
      <c r="P144" s="65">
        <f>Table2245789101123456789101112131415161718192021222324252627282930[[#This Row],[PEMBULATAN]]*O144</f>
        <v>18184.375</v>
      </c>
    </row>
    <row r="145" spans="1:16" ht="26.25" customHeight="1" x14ac:dyDescent="0.2">
      <c r="A145" s="14"/>
      <c r="B145" s="75"/>
      <c r="C145" s="73" t="s">
        <v>3511</v>
      </c>
      <c r="D145" s="78" t="s">
        <v>86</v>
      </c>
      <c r="E145" s="13">
        <v>44513</v>
      </c>
      <c r="F145" s="76" t="s">
        <v>554</v>
      </c>
      <c r="G145" s="13">
        <v>44515</v>
      </c>
      <c r="H145" s="77" t="s">
        <v>3366</v>
      </c>
      <c r="I145" s="16">
        <v>25</v>
      </c>
      <c r="J145" s="16">
        <v>16</v>
      </c>
      <c r="K145" s="16">
        <v>26</v>
      </c>
      <c r="L145" s="16">
        <v>3</v>
      </c>
      <c r="M145" s="81">
        <v>2.6</v>
      </c>
      <c r="N145" s="95">
        <v>3</v>
      </c>
      <c r="O145" s="64">
        <v>2530</v>
      </c>
      <c r="P145" s="65">
        <f>Table2245789101123456789101112131415161718192021222324252627282930[[#This Row],[PEMBULATAN]]*O145</f>
        <v>7590</v>
      </c>
    </row>
    <row r="146" spans="1:16" ht="26.25" customHeight="1" x14ac:dyDescent="0.2">
      <c r="A146" s="14"/>
      <c r="B146" s="75"/>
      <c r="C146" s="73" t="s">
        <v>3512</v>
      </c>
      <c r="D146" s="78" t="s">
        <v>86</v>
      </c>
      <c r="E146" s="13">
        <v>44513</v>
      </c>
      <c r="F146" s="76" t="s">
        <v>554</v>
      </c>
      <c r="G146" s="13">
        <v>44515</v>
      </c>
      <c r="H146" s="77" t="s">
        <v>3366</v>
      </c>
      <c r="I146" s="16">
        <v>35</v>
      </c>
      <c r="J146" s="16">
        <v>5</v>
      </c>
      <c r="K146" s="16">
        <v>5</v>
      </c>
      <c r="L146" s="16">
        <v>1</v>
      </c>
      <c r="M146" s="81">
        <v>0.21875</v>
      </c>
      <c r="N146" s="95">
        <v>1</v>
      </c>
      <c r="O146" s="64">
        <v>2530</v>
      </c>
      <c r="P146" s="65">
        <f>Table2245789101123456789101112131415161718192021222324252627282930[[#This Row],[PEMBULATAN]]*O146</f>
        <v>2530</v>
      </c>
    </row>
    <row r="147" spans="1:16" ht="26.25" customHeight="1" x14ac:dyDescent="0.2">
      <c r="A147" s="14"/>
      <c r="B147" s="75"/>
      <c r="C147" s="73" t="s">
        <v>3513</v>
      </c>
      <c r="D147" s="78" t="s">
        <v>86</v>
      </c>
      <c r="E147" s="13">
        <v>44513</v>
      </c>
      <c r="F147" s="76" t="s">
        <v>554</v>
      </c>
      <c r="G147" s="13">
        <v>44515</v>
      </c>
      <c r="H147" s="77" t="s">
        <v>3366</v>
      </c>
      <c r="I147" s="16">
        <v>115</v>
      </c>
      <c r="J147" s="16">
        <v>20</v>
      </c>
      <c r="K147" s="16">
        <v>10</v>
      </c>
      <c r="L147" s="16">
        <v>1</v>
      </c>
      <c r="M147" s="81">
        <v>5.75</v>
      </c>
      <c r="N147" s="95">
        <v>5.75</v>
      </c>
      <c r="O147" s="64">
        <v>2530</v>
      </c>
      <c r="P147" s="65">
        <f>Table2245789101123456789101112131415161718192021222324252627282930[[#This Row],[PEMBULATAN]]*O147</f>
        <v>14547.5</v>
      </c>
    </row>
    <row r="148" spans="1:16" ht="26.25" customHeight="1" x14ac:dyDescent="0.2">
      <c r="A148" s="14"/>
      <c r="B148" s="75"/>
      <c r="C148" s="73" t="s">
        <v>3514</v>
      </c>
      <c r="D148" s="78" t="s">
        <v>86</v>
      </c>
      <c r="E148" s="13">
        <v>44513</v>
      </c>
      <c r="F148" s="76" t="s">
        <v>554</v>
      </c>
      <c r="G148" s="13">
        <v>44515</v>
      </c>
      <c r="H148" s="77" t="s">
        <v>3366</v>
      </c>
      <c r="I148" s="16">
        <v>53</v>
      </c>
      <c r="J148" s="16">
        <v>50</v>
      </c>
      <c r="K148" s="16">
        <v>49</v>
      </c>
      <c r="L148" s="16">
        <v>10</v>
      </c>
      <c r="M148" s="81">
        <v>32.462499999999999</v>
      </c>
      <c r="N148" s="95">
        <v>33</v>
      </c>
      <c r="O148" s="64">
        <v>2530</v>
      </c>
      <c r="P148" s="65">
        <f>Table2245789101123456789101112131415161718192021222324252627282930[[#This Row],[PEMBULATAN]]*O148</f>
        <v>83490</v>
      </c>
    </row>
    <row r="149" spans="1:16" ht="26.25" customHeight="1" x14ac:dyDescent="0.2">
      <c r="A149" s="14"/>
      <c r="B149" s="75"/>
      <c r="C149" s="73" t="s">
        <v>3515</v>
      </c>
      <c r="D149" s="78" t="s">
        <v>86</v>
      </c>
      <c r="E149" s="13">
        <v>44513</v>
      </c>
      <c r="F149" s="76" t="s">
        <v>554</v>
      </c>
      <c r="G149" s="13">
        <v>44515</v>
      </c>
      <c r="H149" s="77" t="s">
        <v>3366</v>
      </c>
      <c r="I149" s="16">
        <v>97</v>
      </c>
      <c r="J149" s="16">
        <v>50</v>
      </c>
      <c r="K149" s="16">
        <v>23</v>
      </c>
      <c r="L149" s="16">
        <v>19</v>
      </c>
      <c r="M149" s="81">
        <v>27.887499999999999</v>
      </c>
      <c r="N149" s="95">
        <v>27.887499999999999</v>
      </c>
      <c r="O149" s="64">
        <v>2530</v>
      </c>
      <c r="P149" s="65">
        <f>Table2245789101123456789101112131415161718192021222324252627282930[[#This Row],[PEMBULATAN]]*O149</f>
        <v>70555.375</v>
      </c>
    </row>
    <row r="150" spans="1:16" ht="26.25" customHeight="1" x14ac:dyDescent="0.2">
      <c r="A150" s="14"/>
      <c r="B150" s="75"/>
      <c r="C150" s="73" t="s">
        <v>3516</v>
      </c>
      <c r="D150" s="78" t="s">
        <v>86</v>
      </c>
      <c r="E150" s="13">
        <v>44513</v>
      </c>
      <c r="F150" s="76" t="s">
        <v>554</v>
      </c>
      <c r="G150" s="13">
        <v>44515</v>
      </c>
      <c r="H150" s="77" t="s">
        <v>3366</v>
      </c>
      <c r="I150" s="16">
        <v>103</v>
      </c>
      <c r="J150" s="16">
        <v>35</v>
      </c>
      <c r="K150" s="16">
        <v>12</v>
      </c>
      <c r="L150" s="16">
        <v>8</v>
      </c>
      <c r="M150" s="81">
        <v>10.815</v>
      </c>
      <c r="N150" s="95">
        <v>10.815</v>
      </c>
      <c r="O150" s="64">
        <v>2530</v>
      </c>
      <c r="P150" s="65">
        <f>Table2245789101123456789101112131415161718192021222324252627282930[[#This Row],[PEMBULATAN]]*O150</f>
        <v>27361.949999999997</v>
      </c>
    </row>
    <row r="151" spans="1:16" ht="26.25" customHeight="1" x14ac:dyDescent="0.2">
      <c r="A151" s="14"/>
      <c r="B151" s="75"/>
      <c r="C151" s="73" t="s">
        <v>3517</v>
      </c>
      <c r="D151" s="78" t="s">
        <v>86</v>
      </c>
      <c r="E151" s="13">
        <v>44513</v>
      </c>
      <c r="F151" s="76" t="s">
        <v>554</v>
      </c>
      <c r="G151" s="13">
        <v>44515</v>
      </c>
      <c r="H151" s="77" t="s">
        <v>3366</v>
      </c>
      <c r="I151" s="16">
        <v>92</v>
      </c>
      <c r="J151" s="16">
        <v>28</v>
      </c>
      <c r="K151" s="16">
        <v>10</v>
      </c>
      <c r="L151" s="16">
        <v>4</v>
      </c>
      <c r="M151" s="81">
        <v>6.44</v>
      </c>
      <c r="N151" s="95">
        <v>7</v>
      </c>
      <c r="O151" s="64">
        <v>2530</v>
      </c>
      <c r="P151" s="65">
        <f>Table2245789101123456789101112131415161718192021222324252627282930[[#This Row],[PEMBULATAN]]*O151</f>
        <v>17710</v>
      </c>
    </row>
    <row r="152" spans="1:16" ht="26.25" customHeight="1" x14ac:dyDescent="0.2">
      <c r="A152" s="14"/>
      <c r="B152" s="75"/>
      <c r="C152" s="73" t="s">
        <v>3518</v>
      </c>
      <c r="D152" s="78" t="s">
        <v>86</v>
      </c>
      <c r="E152" s="13">
        <v>44513</v>
      </c>
      <c r="F152" s="76" t="s">
        <v>554</v>
      </c>
      <c r="G152" s="13">
        <v>44515</v>
      </c>
      <c r="H152" s="77" t="s">
        <v>3366</v>
      </c>
      <c r="I152" s="16">
        <v>53</v>
      </c>
      <c r="J152" s="16">
        <v>49</v>
      </c>
      <c r="K152" s="16">
        <v>40</v>
      </c>
      <c r="L152" s="16">
        <v>12</v>
      </c>
      <c r="M152" s="81">
        <v>25.97</v>
      </c>
      <c r="N152" s="95">
        <v>25.97</v>
      </c>
      <c r="O152" s="64">
        <v>2530</v>
      </c>
      <c r="P152" s="65">
        <f>Table2245789101123456789101112131415161718192021222324252627282930[[#This Row],[PEMBULATAN]]*O152</f>
        <v>65704.099999999991</v>
      </c>
    </row>
    <row r="153" spans="1:16" ht="26.25" customHeight="1" x14ac:dyDescent="0.2">
      <c r="A153" s="14"/>
      <c r="B153" s="75"/>
      <c r="C153" s="73" t="s">
        <v>3519</v>
      </c>
      <c r="D153" s="78" t="s">
        <v>86</v>
      </c>
      <c r="E153" s="13">
        <v>44513</v>
      </c>
      <c r="F153" s="76" t="s">
        <v>554</v>
      </c>
      <c r="G153" s="13">
        <v>44515</v>
      </c>
      <c r="H153" s="77" t="s">
        <v>3366</v>
      </c>
      <c r="I153" s="16">
        <v>60</v>
      </c>
      <c r="J153" s="16">
        <v>50</v>
      </c>
      <c r="K153" s="16">
        <v>7</v>
      </c>
      <c r="L153" s="16">
        <v>4</v>
      </c>
      <c r="M153" s="81">
        <v>5.25</v>
      </c>
      <c r="N153" s="95">
        <v>5.25</v>
      </c>
      <c r="O153" s="64">
        <v>2530</v>
      </c>
      <c r="P153" s="65">
        <f>Table2245789101123456789101112131415161718192021222324252627282930[[#This Row],[PEMBULATAN]]*O153</f>
        <v>13282.5</v>
      </c>
    </row>
    <row r="154" spans="1:16" ht="26.25" customHeight="1" x14ac:dyDescent="0.2">
      <c r="A154" s="14"/>
      <c r="B154" s="75"/>
      <c r="C154" s="73" t="s">
        <v>3520</v>
      </c>
      <c r="D154" s="78" t="s">
        <v>86</v>
      </c>
      <c r="E154" s="13">
        <v>44513</v>
      </c>
      <c r="F154" s="76" t="s">
        <v>554</v>
      </c>
      <c r="G154" s="13">
        <v>44515</v>
      </c>
      <c r="H154" s="77" t="s">
        <v>3366</v>
      </c>
      <c r="I154" s="16">
        <v>105</v>
      </c>
      <c r="J154" s="16">
        <v>69</v>
      </c>
      <c r="K154" s="16">
        <v>20</v>
      </c>
      <c r="L154" s="16">
        <v>13</v>
      </c>
      <c r="M154" s="81">
        <v>36.225000000000001</v>
      </c>
      <c r="N154" s="95">
        <v>36.225000000000001</v>
      </c>
      <c r="O154" s="64">
        <v>2530</v>
      </c>
      <c r="P154" s="65">
        <f>Table2245789101123456789101112131415161718192021222324252627282930[[#This Row],[PEMBULATAN]]*O154</f>
        <v>91649.25</v>
      </c>
    </row>
    <row r="155" spans="1:16" ht="26.25" customHeight="1" x14ac:dyDescent="0.2">
      <c r="A155" s="14"/>
      <c r="B155" s="75"/>
      <c r="C155" s="73" t="s">
        <v>3521</v>
      </c>
      <c r="D155" s="78" t="s">
        <v>86</v>
      </c>
      <c r="E155" s="13">
        <v>44513</v>
      </c>
      <c r="F155" s="76" t="s">
        <v>554</v>
      </c>
      <c r="G155" s="13">
        <v>44515</v>
      </c>
      <c r="H155" s="77" t="s">
        <v>3366</v>
      </c>
      <c r="I155" s="16">
        <v>180</v>
      </c>
      <c r="J155" s="16">
        <v>19</v>
      </c>
      <c r="K155" s="16">
        <v>60</v>
      </c>
      <c r="L155" s="16">
        <v>20</v>
      </c>
      <c r="M155" s="81">
        <v>51.3</v>
      </c>
      <c r="N155" s="95">
        <v>52</v>
      </c>
      <c r="O155" s="64">
        <v>2530</v>
      </c>
      <c r="P155" s="65">
        <f>Table2245789101123456789101112131415161718192021222324252627282930[[#This Row],[PEMBULATAN]]*O155</f>
        <v>131560</v>
      </c>
    </row>
    <row r="156" spans="1:16" ht="26.25" customHeight="1" x14ac:dyDescent="0.2">
      <c r="A156" s="14"/>
      <c r="B156" s="75"/>
      <c r="C156" s="73" t="s">
        <v>3522</v>
      </c>
      <c r="D156" s="78" t="s">
        <v>86</v>
      </c>
      <c r="E156" s="13">
        <v>44513</v>
      </c>
      <c r="F156" s="76" t="s">
        <v>554</v>
      </c>
      <c r="G156" s="13">
        <v>44515</v>
      </c>
      <c r="H156" s="77" t="s">
        <v>3366</v>
      </c>
      <c r="I156" s="16">
        <v>33</v>
      </c>
      <c r="J156" s="16">
        <v>23</v>
      </c>
      <c r="K156" s="16">
        <v>25</v>
      </c>
      <c r="L156" s="16">
        <v>7</v>
      </c>
      <c r="M156" s="81">
        <v>4.7437500000000004</v>
      </c>
      <c r="N156" s="95">
        <v>7</v>
      </c>
      <c r="O156" s="64">
        <v>2530</v>
      </c>
      <c r="P156" s="65">
        <f>Table2245789101123456789101112131415161718192021222324252627282930[[#This Row],[PEMBULATAN]]*O156</f>
        <v>17710</v>
      </c>
    </row>
    <row r="157" spans="1:16" ht="26.25" customHeight="1" x14ac:dyDescent="0.2">
      <c r="A157" s="14"/>
      <c r="B157" s="75"/>
      <c r="C157" s="73" t="s">
        <v>3523</v>
      </c>
      <c r="D157" s="78" t="s">
        <v>86</v>
      </c>
      <c r="E157" s="13">
        <v>44513</v>
      </c>
      <c r="F157" s="76" t="s">
        <v>554</v>
      </c>
      <c r="G157" s="13">
        <v>44515</v>
      </c>
      <c r="H157" s="77" t="s">
        <v>3366</v>
      </c>
      <c r="I157" s="16">
        <v>32</v>
      </c>
      <c r="J157" s="16">
        <v>31</v>
      </c>
      <c r="K157" s="16">
        <v>25</v>
      </c>
      <c r="L157" s="16">
        <v>7</v>
      </c>
      <c r="M157" s="81">
        <v>6.2</v>
      </c>
      <c r="N157" s="95">
        <v>7</v>
      </c>
      <c r="O157" s="64">
        <v>2530</v>
      </c>
      <c r="P157" s="65">
        <f>Table2245789101123456789101112131415161718192021222324252627282930[[#This Row],[PEMBULATAN]]*O157</f>
        <v>17710</v>
      </c>
    </row>
    <row r="158" spans="1:16" ht="26.25" customHeight="1" x14ac:dyDescent="0.2">
      <c r="A158" s="14"/>
      <c r="B158" s="75"/>
      <c r="C158" s="73" t="s">
        <v>3524</v>
      </c>
      <c r="D158" s="78" t="s">
        <v>86</v>
      </c>
      <c r="E158" s="13">
        <v>44513</v>
      </c>
      <c r="F158" s="76" t="s">
        <v>554</v>
      </c>
      <c r="G158" s="13">
        <v>44515</v>
      </c>
      <c r="H158" s="77" t="s">
        <v>3366</v>
      </c>
      <c r="I158" s="16">
        <v>34</v>
      </c>
      <c r="J158" s="16">
        <v>24</v>
      </c>
      <c r="K158" s="16">
        <v>20</v>
      </c>
      <c r="L158" s="16">
        <v>7</v>
      </c>
      <c r="M158" s="81">
        <v>4.08</v>
      </c>
      <c r="N158" s="95">
        <v>7</v>
      </c>
      <c r="O158" s="64">
        <v>2530</v>
      </c>
      <c r="P158" s="65">
        <f>Table2245789101123456789101112131415161718192021222324252627282930[[#This Row],[PEMBULATAN]]*O158</f>
        <v>17710</v>
      </c>
    </row>
    <row r="159" spans="1:16" ht="26.25" customHeight="1" x14ac:dyDescent="0.2">
      <c r="A159" s="14"/>
      <c r="B159" s="75"/>
      <c r="C159" s="73" t="s">
        <v>3525</v>
      </c>
      <c r="D159" s="78" t="s">
        <v>86</v>
      </c>
      <c r="E159" s="13">
        <v>44513</v>
      </c>
      <c r="F159" s="76" t="s">
        <v>554</v>
      </c>
      <c r="G159" s="13">
        <v>44515</v>
      </c>
      <c r="H159" s="77" t="s">
        <v>3366</v>
      </c>
      <c r="I159" s="16">
        <v>64</v>
      </c>
      <c r="J159" s="16">
        <v>32</v>
      </c>
      <c r="K159" s="16">
        <v>43</v>
      </c>
      <c r="L159" s="16">
        <v>13</v>
      </c>
      <c r="M159" s="81">
        <v>22.015999999999998</v>
      </c>
      <c r="N159" s="95">
        <v>22.015999999999998</v>
      </c>
      <c r="O159" s="64">
        <v>2530</v>
      </c>
      <c r="P159" s="65">
        <f>Table2245789101123456789101112131415161718192021222324252627282930[[#This Row],[PEMBULATAN]]*O159</f>
        <v>55700.479999999996</v>
      </c>
    </row>
    <row r="160" spans="1:16" ht="26.25" customHeight="1" x14ac:dyDescent="0.2">
      <c r="A160" s="14"/>
      <c r="B160" s="75"/>
      <c r="C160" s="73" t="s">
        <v>3526</v>
      </c>
      <c r="D160" s="78" t="s">
        <v>86</v>
      </c>
      <c r="E160" s="13">
        <v>44513</v>
      </c>
      <c r="F160" s="76" t="s">
        <v>554</v>
      </c>
      <c r="G160" s="13">
        <v>44515</v>
      </c>
      <c r="H160" s="77" t="s">
        <v>3366</v>
      </c>
      <c r="I160" s="16">
        <v>59</v>
      </c>
      <c r="J160" s="16">
        <v>33</v>
      </c>
      <c r="K160" s="16">
        <v>58</v>
      </c>
      <c r="L160" s="16">
        <v>17</v>
      </c>
      <c r="M160" s="81">
        <v>28.2315</v>
      </c>
      <c r="N160" s="95">
        <v>28.2315</v>
      </c>
      <c r="O160" s="64">
        <v>2530</v>
      </c>
      <c r="P160" s="65">
        <f>Table2245789101123456789101112131415161718192021222324252627282930[[#This Row],[PEMBULATAN]]*O160</f>
        <v>71425.695000000007</v>
      </c>
    </row>
    <row r="161" spans="1:16" ht="26.25" customHeight="1" x14ac:dyDescent="0.2">
      <c r="A161" s="14"/>
      <c r="B161" s="75"/>
      <c r="C161" s="73" t="s">
        <v>3527</v>
      </c>
      <c r="D161" s="78" t="s">
        <v>86</v>
      </c>
      <c r="E161" s="13">
        <v>44513</v>
      </c>
      <c r="F161" s="76" t="s">
        <v>554</v>
      </c>
      <c r="G161" s="13">
        <v>44515</v>
      </c>
      <c r="H161" s="77" t="s">
        <v>3366</v>
      </c>
      <c r="I161" s="16">
        <v>89</v>
      </c>
      <c r="J161" s="16">
        <v>44</v>
      </c>
      <c r="K161" s="16">
        <v>45</v>
      </c>
      <c r="L161" s="16">
        <v>18</v>
      </c>
      <c r="M161" s="81">
        <v>44.055</v>
      </c>
      <c r="N161" s="95">
        <v>44.055</v>
      </c>
      <c r="O161" s="64">
        <v>2530</v>
      </c>
      <c r="P161" s="65">
        <f>Table2245789101123456789101112131415161718192021222324252627282930[[#This Row],[PEMBULATAN]]*O161</f>
        <v>111459.15</v>
      </c>
    </row>
    <row r="162" spans="1:16" ht="26.25" customHeight="1" x14ac:dyDescent="0.2">
      <c r="A162" s="14"/>
      <c r="B162" s="75"/>
      <c r="C162" s="73" t="s">
        <v>3528</v>
      </c>
      <c r="D162" s="78" t="s">
        <v>86</v>
      </c>
      <c r="E162" s="13">
        <v>44513</v>
      </c>
      <c r="F162" s="76" t="s">
        <v>554</v>
      </c>
      <c r="G162" s="13">
        <v>44515</v>
      </c>
      <c r="H162" s="77" t="s">
        <v>3366</v>
      </c>
      <c r="I162" s="16">
        <v>45</v>
      </c>
      <c r="J162" s="16">
        <v>32</v>
      </c>
      <c r="K162" s="16">
        <v>18</v>
      </c>
      <c r="L162" s="16">
        <v>8</v>
      </c>
      <c r="M162" s="81">
        <v>6.48</v>
      </c>
      <c r="N162" s="95">
        <v>8</v>
      </c>
      <c r="O162" s="64">
        <v>2530</v>
      </c>
      <c r="P162" s="65">
        <f>Table2245789101123456789101112131415161718192021222324252627282930[[#This Row],[PEMBULATAN]]*O162</f>
        <v>20240</v>
      </c>
    </row>
    <row r="163" spans="1:16" ht="26.25" customHeight="1" x14ac:dyDescent="0.2">
      <c r="A163" s="14"/>
      <c r="B163" s="75"/>
      <c r="C163" s="73" t="s">
        <v>3529</v>
      </c>
      <c r="D163" s="78" t="s">
        <v>86</v>
      </c>
      <c r="E163" s="13">
        <v>44513</v>
      </c>
      <c r="F163" s="76" t="s">
        <v>554</v>
      </c>
      <c r="G163" s="13">
        <v>44515</v>
      </c>
      <c r="H163" s="77" t="s">
        <v>3366</v>
      </c>
      <c r="I163" s="16">
        <v>75</v>
      </c>
      <c r="J163" s="16">
        <v>40</v>
      </c>
      <c r="K163" s="16">
        <v>38</v>
      </c>
      <c r="L163" s="16">
        <v>36</v>
      </c>
      <c r="M163" s="81">
        <v>28.5</v>
      </c>
      <c r="N163" s="95">
        <v>36</v>
      </c>
      <c r="O163" s="64">
        <v>2530</v>
      </c>
      <c r="P163" s="65">
        <f>Table2245789101123456789101112131415161718192021222324252627282930[[#This Row],[PEMBULATAN]]*O163</f>
        <v>91080</v>
      </c>
    </row>
    <row r="164" spans="1:16" ht="26.25" customHeight="1" x14ac:dyDescent="0.2">
      <c r="A164" s="14"/>
      <c r="B164" s="75"/>
      <c r="C164" s="73" t="s">
        <v>3530</v>
      </c>
      <c r="D164" s="78" t="s">
        <v>86</v>
      </c>
      <c r="E164" s="13">
        <v>44513</v>
      </c>
      <c r="F164" s="76" t="s">
        <v>554</v>
      </c>
      <c r="G164" s="13">
        <v>44515</v>
      </c>
      <c r="H164" s="77" t="s">
        <v>3366</v>
      </c>
      <c r="I164" s="16">
        <v>80</v>
      </c>
      <c r="J164" s="16">
        <v>29</v>
      </c>
      <c r="K164" s="16">
        <v>29</v>
      </c>
      <c r="L164" s="16">
        <v>17</v>
      </c>
      <c r="M164" s="81">
        <v>16.82</v>
      </c>
      <c r="N164" s="95">
        <v>17</v>
      </c>
      <c r="O164" s="64">
        <v>2530</v>
      </c>
      <c r="P164" s="65">
        <f>Table2245789101123456789101112131415161718192021222324252627282930[[#This Row],[PEMBULATAN]]*O164</f>
        <v>43010</v>
      </c>
    </row>
    <row r="165" spans="1:16" ht="26.25" customHeight="1" x14ac:dyDescent="0.2">
      <c r="A165" s="14"/>
      <c r="B165" s="75"/>
      <c r="C165" s="73" t="s">
        <v>3531</v>
      </c>
      <c r="D165" s="78" t="s">
        <v>86</v>
      </c>
      <c r="E165" s="13">
        <v>44513</v>
      </c>
      <c r="F165" s="76" t="s">
        <v>554</v>
      </c>
      <c r="G165" s="13">
        <v>44515</v>
      </c>
      <c r="H165" s="77" t="s">
        <v>3366</v>
      </c>
      <c r="I165" s="16">
        <v>57</v>
      </c>
      <c r="J165" s="16">
        <v>30</v>
      </c>
      <c r="K165" s="16">
        <v>23</v>
      </c>
      <c r="L165" s="16">
        <v>11</v>
      </c>
      <c r="M165" s="81">
        <v>9.8324999999999996</v>
      </c>
      <c r="N165" s="95">
        <v>11</v>
      </c>
      <c r="O165" s="64">
        <v>2530</v>
      </c>
      <c r="P165" s="65">
        <f>Table2245789101123456789101112131415161718192021222324252627282930[[#This Row],[PEMBULATAN]]*O165</f>
        <v>27830</v>
      </c>
    </row>
    <row r="166" spans="1:16" ht="26.25" customHeight="1" x14ac:dyDescent="0.2">
      <c r="A166" s="14"/>
      <c r="B166" s="75"/>
      <c r="C166" s="73" t="s">
        <v>3532</v>
      </c>
      <c r="D166" s="78" t="s">
        <v>86</v>
      </c>
      <c r="E166" s="13">
        <v>44513</v>
      </c>
      <c r="F166" s="76" t="s">
        <v>554</v>
      </c>
      <c r="G166" s="13">
        <v>44515</v>
      </c>
      <c r="H166" s="77" t="s">
        <v>3366</v>
      </c>
      <c r="I166" s="16">
        <v>36</v>
      </c>
      <c r="J166" s="16">
        <v>28</v>
      </c>
      <c r="K166" s="16">
        <v>16</v>
      </c>
      <c r="L166" s="16">
        <v>8</v>
      </c>
      <c r="M166" s="81">
        <v>4.032</v>
      </c>
      <c r="N166" s="95">
        <v>8</v>
      </c>
      <c r="O166" s="64">
        <v>2530</v>
      </c>
      <c r="P166" s="65">
        <f>Table2245789101123456789101112131415161718192021222324252627282930[[#This Row],[PEMBULATAN]]*O166</f>
        <v>20240</v>
      </c>
    </row>
    <row r="167" spans="1:16" ht="26.25" customHeight="1" x14ac:dyDescent="0.2">
      <c r="A167" s="14"/>
      <c r="B167" s="75"/>
      <c r="C167" s="73" t="s">
        <v>3533</v>
      </c>
      <c r="D167" s="78" t="s">
        <v>86</v>
      </c>
      <c r="E167" s="13">
        <v>44513</v>
      </c>
      <c r="F167" s="76" t="s">
        <v>554</v>
      </c>
      <c r="G167" s="13">
        <v>44515</v>
      </c>
      <c r="H167" s="77" t="s">
        <v>3366</v>
      </c>
      <c r="I167" s="16">
        <v>39</v>
      </c>
      <c r="J167" s="16">
        <v>19</v>
      </c>
      <c r="K167" s="16">
        <v>29</v>
      </c>
      <c r="L167" s="16">
        <v>7</v>
      </c>
      <c r="M167" s="81">
        <v>5.3722500000000002</v>
      </c>
      <c r="N167" s="95">
        <v>7</v>
      </c>
      <c r="O167" s="64">
        <v>2530</v>
      </c>
      <c r="P167" s="65">
        <f>Table2245789101123456789101112131415161718192021222324252627282930[[#This Row],[PEMBULATAN]]*O167</f>
        <v>17710</v>
      </c>
    </row>
    <row r="168" spans="1:16" ht="26.25" customHeight="1" x14ac:dyDescent="0.2">
      <c r="A168" s="14"/>
      <c r="B168" s="75"/>
      <c r="C168" s="73" t="s">
        <v>3534</v>
      </c>
      <c r="D168" s="78" t="s">
        <v>86</v>
      </c>
      <c r="E168" s="13">
        <v>44513</v>
      </c>
      <c r="F168" s="76" t="s">
        <v>554</v>
      </c>
      <c r="G168" s="13">
        <v>44515</v>
      </c>
      <c r="H168" s="77" t="s">
        <v>3366</v>
      </c>
      <c r="I168" s="16">
        <v>24</v>
      </c>
      <c r="J168" s="16">
        <v>24</v>
      </c>
      <c r="K168" s="16">
        <v>20</v>
      </c>
      <c r="L168" s="16">
        <v>3</v>
      </c>
      <c r="M168" s="81">
        <v>2.88</v>
      </c>
      <c r="N168" s="95">
        <v>3</v>
      </c>
      <c r="O168" s="64">
        <v>2530</v>
      </c>
      <c r="P168" s="65">
        <f>Table2245789101123456789101112131415161718192021222324252627282930[[#This Row],[PEMBULATAN]]*O168</f>
        <v>7590</v>
      </c>
    </row>
    <row r="169" spans="1:16" ht="26.25" customHeight="1" x14ac:dyDescent="0.2">
      <c r="A169" s="14"/>
      <c r="B169" s="75"/>
      <c r="C169" s="73" t="s">
        <v>3535</v>
      </c>
      <c r="D169" s="78" t="s">
        <v>86</v>
      </c>
      <c r="E169" s="13">
        <v>44513</v>
      </c>
      <c r="F169" s="76" t="s">
        <v>554</v>
      </c>
      <c r="G169" s="13">
        <v>44515</v>
      </c>
      <c r="H169" s="77" t="s">
        <v>3366</v>
      </c>
      <c r="I169" s="16">
        <v>57</v>
      </c>
      <c r="J169" s="16">
        <v>41</v>
      </c>
      <c r="K169" s="16">
        <v>30</v>
      </c>
      <c r="L169" s="16">
        <v>22</v>
      </c>
      <c r="M169" s="81">
        <v>17.5275</v>
      </c>
      <c r="N169" s="95">
        <v>22</v>
      </c>
      <c r="O169" s="64">
        <v>2530</v>
      </c>
      <c r="P169" s="65">
        <f>Table2245789101123456789101112131415161718192021222324252627282930[[#This Row],[PEMBULATAN]]*O169</f>
        <v>55660</v>
      </c>
    </row>
    <row r="170" spans="1:16" ht="26.25" customHeight="1" x14ac:dyDescent="0.2">
      <c r="A170" s="14"/>
      <c r="B170" s="75"/>
      <c r="C170" s="73" t="s">
        <v>3536</v>
      </c>
      <c r="D170" s="78" t="s">
        <v>86</v>
      </c>
      <c r="E170" s="13">
        <v>44513</v>
      </c>
      <c r="F170" s="76" t="s">
        <v>554</v>
      </c>
      <c r="G170" s="13">
        <v>44515</v>
      </c>
      <c r="H170" s="77" t="s">
        <v>3366</v>
      </c>
      <c r="I170" s="16">
        <v>36</v>
      </c>
      <c r="J170" s="16">
        <v>30</v>
      </c>
      <c r="K170" s="16">
        <v>29</v>
      </c>
      <c r="L170" s="16">
        <v>10</v>
      </c>
      <c r="M170" s="81">
        <v>7.83</v>
      </c>
      <c r="N170" s="95">
        <v>10</v>
      </c>
      <c r="O170" s="64">
        <v>2530</v>
      </c>
      <c r="P170" s="65">
        <f>Table2245789101123456789101112131415161718192021222324252627282930[[#This Row],[PEMBULATAN]]*O170</f>
        <v>25300</v>
      </c>
    </row>
    <row r="171" spans="1:16" ht="26.25" customHeight="1" x14ac:dyDescent="0.2">
      <c r="A171" s="14"/>
      <c r="B171" s="75"/>
      <c r="C171" s="73" t="s">
        <v>3537</v>
      </c>
      <c r="D171" s="78" t="s">
        <v>86</v>
      </c>
      <c r="E171" s="13">
        <v>44513</v>
      </c>
      <c r="F171" s="76" t="s">
        <v>554</v>
      </c>
      <c r="G171" s="13">
        <v>44515</v>
      </c>
      <c r="H171" s="77" t="s">
        <v>3366</v>
      </c>
      <c r="I171" s="16">
        <v>50</v>
      </c>
      <c r="J171" s="16">
        <v>48</v>
      </c>
      <c r="K171" s="16">
        <v>18</v>
      </c>
      <c r="L171" s="16">
        <v>16</v>
      </c>
      <c r="M171" s="81">
        <v>10.8</v>
      </c>
      <c r="N171" s="95">
        <v>16</v>
      </c>
      <c r="O171" s="64">
        <v>2530</v>
      </c>
      <c r="P171" s="65">
        <f>Table2245789101123456789101112131415161718192021222324252627282930[[#This Row],[PEMBULATAN]]*O171</f>
        <v>40480</v>
      </c>
    </row>
    <row r="172" spans="1:16" ht="26.25" customHeight="1" x14ac:dyDescent="0.2">
      <c r="A172" s="14"/>
      <c r="B172" s="75"/>
      <c r="C172" s="73" t="s">
        <v>3538</v>
      </c>
      <c r="D172" s="78" t="s">
        <v>86</v>
      </c>
      <c r="E172" s="13">
        <v>44513</v>
      </c>
      <c r="F172" s="76" t="s">
        <v>554</v>
      </c>
      <c r="G172" s="13">
        <v>44515</v>
      </c>
      <c r="H172" s="77" t="s">
        <v>3366</v>
      </c>
      <c r="I172" s="16">
        <v>75</v>
      </c>
      <c r="J172" s="16">
        <v>62</v>
      </c>
      <c r="K172" s="16">
        <v>52</v>
      </c>
      <c r="L172" s="16">
        <v>20</v>
      </c>
      <c r="M172" s="81">
        <v>60.45</v>
      </c>
      <c r="N172" s="95">
        <v>61</v>
      </c>
      <c r="O172" s="64">
        <v>2530</v>
      </c>
      <c r="P172" s="65">
        <f>Table2245789101123456789101112131415161718192021222324252627282930[[#This Row],[PEMBULATAN]]*O172</f>
        <v>154330</v>
      </c>
    </row>
    <row r="173" spans="1:16" ht="26.25" customHeight="1" x14ac:dyDescent="0.2">
      <c r="A173" s="14"/>
      <c r="B173" s="75"/>
      <c r="C173" s="73" t="s">
        <v>3539</v>
      </c>
      <c r="D173" s="78" t="s">
        <v>86</v>
      </c>
      <c r="E173" s="13">
        <v>44513</v>
      </c>
      <c r="F173" s="76" t="s">
        <v>554</v>
      </c>
      <c r="G173" s="13">
        <v>44515</v>
      </c>
      <c r="H173" s="77" t="s">
        <v>3366</v>
      </c>
      <c r="I173" s="16">
        <v>68</v>
      </c>
      <c r="J173" s="16">
        <v>65</v>
      </c>
      <c r="K173" s="16">
        <v>34</v>
      </c>
      <c r="L173" s="16">
        <v>20</v>
      </c>
      <c r="M173" s="81">
        <v>37.57</v>
      </c>
      <c r="N173" s="95">
        <v>37.57</v>
      </c>
      <c r="O173" s="64">
        <v>2530</v>
      </c>
      <c r="P173" s="65">
        <f>Table2245789101123456789101112131415161718192021222324252627282930[[#This Row],[PEMBULATAN]]*O173</f>
        <v>95052.1</v>
      </c>
    </row>
    <row r="174" spans="1:16" ht="26.25" customHeight="1" x14ac:dyDescent="0.2">
      <c r="A174" s="14"/>
      <c r="B174" s="75"/>
      <c r="C174" s="73" t="s">
        <v>3540</v>
      </c>
      <c r="D174" s="78" t="s">
        <v>86</v>
      </c>
      <c r="E174" s="13">
        <v>44513</v>
      </c>
      <c r="F174" s="76" t="s">
        <v>554</v>
      </c>
      <c r="G174" s="13">
        <v>44515</v>
      </c>
      <c r="H174" s="77" t="s">
        <v>3366</v>
      </c>
      <c r="I174" s="16">
        <v>47</v>
      </c>
      <c r="J174" s="16">
        <v>42</v>
      </c>
      <c r="K174" s="16">
        <v>21</v>
      </c>
      <c r="L174" s="16">
        <v>7</v>
      </c>
      <c r="M174" s="81">
        <v>10.3635</v>
      </c>
      <c r="N174" s="95">
        <v>11</v>
      </c>
      <c r="O174" s="64">
        <v>2530</v>
      </c>
      <c r="P174" s="65">
        <f>Table2245789101123456789101112131415161718192021222324252627282930[[#This Row],[PEMBULATAN]]*O174</f>
        <v>27830</v>
      </c>
    </row>
    <row r="175" spans="1:16" ht="26.25" customHeight="1" x14ac:dyDescent="0.2">
      <c r="A175" s="14"/>
      <c r="B175" s="75"/>
      <c r="C175" s="73" t="s">
        <v>3541</v>
      </c>
      <c r="D175" s="78" t="s">
        <v>86</v>
      </c>
      <c r="E175" s="13">
        <v>44513</v>
      </c>
      <c r="F175" s="76" t="s">
        <v>554</v>
      </c>
      <c r="G175" s="13">
        <v>44515</v>
      </c>
      <c r="H175" s="77" t="s">
        <v>3366</v>
      </c>
      <c r="I175" s="16">
        <v>56</v>
      </c>
      <c r="J175" s="16">
        <v>32</v>
      </c>
      <c r="K175" s="16">
        <v>15</v>
      </c>
      <c r="L175" s="16">
        <v>3</v>
      </c>
      <c r="M175" s="81">
        <v>6.72</v>
      </c>
      <c r="N175" s="95">
        <v>6.72</v>
      </c>
      <c r="O175" s="64">
        <v>2530</v>
      </c>
      <c r="P175" s="65">
        <f>Table2245789101123456789101112131415161718192021222324252627282930[[#This Row],[PEMBULATAN]]*O175</f>
        <v>17001.599999999999</v>
      </c>
    </row>
    <row r="176" spans="1:16" ht="26.25" customHeight="1" x14ac:dyDescent="0.2">
      <c r="A176" s="14"/>
      <c r="B176" s="75"/>
      <c r="C176" s="73" t="s">
        <v>3542</v>
      </c>
      <c r="D176" s="78" t="s">
        <v>86</v>
      </c>
      <c r="E176" s="13">
        <v>44513</v>
      </c>
      <c r="F176" s="76" t="s">
        <v>554</v>
      </c>
      <c r="G176" s="13">
        <v>44515</v>
      </c>
      <c r="H176" s="77" t="s">
        <v>3366</v>
      </c>
      <c r="I176" s="16">
        <v>60</v>
      </c>
      <c r="J176" s="16">
        <v>58</v>
      </c>
      <c r="K176" s="16">
        <v>20</v>
      </c>
      <c r="L176" s="16">
        <v>17</v>
      </c>
      <c r="M176" s="81">
        <v>17.399999999999999</v>
      </c>
      <c r="N176" s="95">
        <v>18</v>
      </c>
      <c r="O176" s="64">
        <v>2530</v>
      </c>
      <c r="P176" s="65">
        <f>Table2245789101123456789101112131415161718192021222324252627282930[[#This Row],[PEMBULATAN]]*O176</f>
        <v>45540</v>
      </c>
    </row>
    <row r="177" spans="1:16" ht="26.25" customHeight="1" x14ac:dyDescent="0.2">
      <c r="A177" s="14"/>
      <c r="B177" s="75"/>
      <c r="C177" s="73" t="s">
        <v>3543</v>
      </c>
      <c r="D177" s="78" t="s">
        <v>86</v>
      </c>
      <c r="E177" s="13">
        <v>44513</v>
      </c>
      <c r="F177" s="76" t="s">
        <v>554</v>
      </c>
      <c r="G177" s="13">
        <v>44515</v>
      </c>
      <c r="H177" s="77" t="s">
        <v>3366</v>
      </c>
      <c r="I177" s="16">
        <v>82</v>
      </c>
      <c r="J177" s="16">
        <v>50</v>
      </c>
      <c r="K177" s="16">
        <v>20</v>
      </c>
      <c r="L177" s="16">
        <v>14</v>
      </c>
      <c r="M177" s="81">
        <v>20.5</v>
      </c>
      <c r="N177" s="95">
        <v>20.5</v>
      </c>
      <c r="O177" s="64">
        <v>2530</v>
      </c>
      <c r="P177" s="65">
        <f>Table2245789101123456789101112131415161718192021222324252627282930[[#This Row],[PEMBULATAN]]*O177</f>
        <v>51865</v>
      </c>
    </row>
    <row r="178" spans="1:16" ht="26.25" customHeight="1" x14ac:dyDescent="0.2">
      <c r="A178" s="14"/>
      <c r="B178" s="75"/>
      <c r="C178" s="73" t="s">
        <v>3544</v>
      </c>
      <c r="D178" s="78" t="s">
        <v>86</v>
      </c>
      <c r="E178" s="13">
        <v>44513</v>
      </c>
      <c r="F178" s="76" t="s">
        <v>554</v>
      </c>
      <c r="G178" s="13">
        <v>44515</v>
      </c>
      <c r="H178" s="77" t="s">
        <v>3366</v>
      </c>
      <c r="I178" s="16">
        <v>51</v>
      </c>
      <c r="J178" s="16">
        <v>40</v>
      </c>
      <c r="K178" s="16">
        <v>34</v>
      </c>
      <c r="L178" s="16">
        <v>6</v>
      </c>
      <c r="M178" s="81">
        <v>17.34</v>
      </c>
      <c r="N178" s="95">
        <v>18</v>
      </c>
      <c r="O178" s="64">
        <v>2530</v>
      </c>
      <c r="P178" s="65">
        <f>Table2245789101123456789101112131415161718192021222324252627282930[[#This Row],[PEMBULATAN]]*O178</f>
        <v>45540</v>
      </c>
    </row>
    <row r="179" spans="1:16" ht="26.25" customHeight="1" x14ac:dyDescent="0.2">
      <c r="A179" s="14"/>
      <c r="B179" s="75"/>
      <c r="C179" s="73" t="s">
        <v>3545</v>
      </c>
      <c r="D179" s="78" t="s">
        <v>86</v>
      </c>
      <c r="E179" s="13">
        <v>44513</v>
      </c>
      <c r="F179" s="76" t="s">
        <v>554</v>
      </c>
      <c r="G179" s="13">
        <v>44515</v>
      </c>
      <c r="H179" s="77" t="s">
        <v>3366</v>
      </c>
      <c r="I179" s="16">
        <v>70</v>
      </c>
      <c r="J179" s="16">
        <v>63</v>
      </c>
      <c r="K179" s="16">
        <v>17</v>
      </c>
      <c r="L179" s="16">
        <v>3</v>
      </c>
      <c r="M179" s="81">
        <v>18.7425</v>
      </c>
      <c r="N179" s="95">
        <v>18.7425</v>
      </c>
      <c r="O179" s="64">
        <v>2530</v>
      </c>
      <c r="P179" s="65">
        <f>Table2245789101123456789101112131415161718192021222324252627282930[[#This Row],[PEMBULATAN]]*O179</f>
        <v>47418.525000000001</v>
      </c>
    </row>
    <row r="180" spans="1:16" ht="26.25" customHeight="1" x14ac:dyDescent="0.2">
      <c r="A180" s="14"/>
      <c r="B180" s="75"/>
      <c r="C180" s="73" t="s">
        <v>3546</v>
      </c>
      <c r="D180" s="78" t="s">
        <v>86</v>
      </c>
      <c r="E180" s="13">
        <v>44513</v>
      </c>
      <c r="F180" s="76" t="s">
        <v>554</v>
      </c>
      <c r="G180" s="13">
        <v>44515</v>
      </c>
      <c r="H180" s="77" t="s">
        <v>3366</v>
      </c>
      <c r="I180" s="16">
        <v>74</v>
      </c>
      <c r="J180" s="16">
        <v>59</v>
      </c>
      <c r="K180" s="16">
        <v>30</v>
      </c>
      <c r="L180" s="16">
        <v>16</v>
      </c>
      <c r="M180" s="81">
        <v>32.744999999999997</v>
      </c>
      <c r="N180" s="95">
        <v>32.744999999999997</v>
      </c>
      <c r="O180" s="64">
        <v>2530</v>
      </c>
      <c r="P180" s="65">
        <f>Table2245789101123456789101112131415161718192021222324252627282930[[#This Row],[PEMBULATAN]]*O180</f>
        <v>82844.849999999991</v>
      </c>
    </row>
    <row r="181" spans="1:16" ht="26.25" customHeight="1" x14ac:dyDescent="0.2">
      <c r="A181" s="14"/>
      <c r="B181" s="75"/>
      <c r="C181" s="73" t="s">
        <v>3547</v>
      </c>
      <c r="D181" s="78" t="s">
        <v>86</v>
      </c>
      <c r="E181" s="13">
        <v>44513</v>
      </c>
      <c r="F181" s="76" t="s">
        <v>554</v>
      </c>
      <c r="G181" s="13">
        <v>44515</v>
      </c>
      <c r="H181" s="77" t="s">
        <v>3366</v>
      </c>
      <c r="I181" s="16">
        <v>47</v>
      </c>
      <c r="J181" s="16">
        <v>49</v>
      </c>
      <c r="K181" s="16">
        <v>28</v>
      </c>
      <c r="L181" s="16">
        <v>11</v>
      </c>
      <c r="M181" s="81">
        <v>16.120999999999999</v>
      </c>
      <c r="N181" s="95">
        <v>16.120999999999999</v>
      </c>
      <c r="O181" s="64">
        <v>2530</v>
      </c>
      <c r="P181" s="65">
        <f>Table2245789101123456789101112131415161718192021222324252627282930[[#This Row],[PEMBULATAN]]*O181</f>
        <v>40786.129999999997</v>
      </c>
    </row>
    <row r="182" spans="1:16" ht="26.25" customHeight="1" x14ac:dyDescent="0.2">
      <c r="A182" s="14"/>
      <c r="B182" s="75"/>
      <c r="C182" s="73" t="s">
        <v>3548</v>
      </c>
      <c r="D182" s="78" t="s">
        <v>86</v>
      </c>
      <c r="E182" s="13">
        <v>44513</v>
      </c>
      <c r="F182" s="76" t="s">
        <v>554</v>
      </c>
      <c r="G182" s="13">
        <v>44515</v>
      </c>
      <c r="H182" s="77" t="s">
        <v>3366</v>
      </c>
      <c r="I182" s="16">
        <v>70</v>
      </c>
      <c r="J182" s="16">
        <v>35</v>
      </c>
      <c r="K182" s="16">
        <v>58</v>
      </c>
      <c r="L182" s="16">
        <v>10</v>
      </c>
      <c r="M182" s="81">
        <v>35.524999999999999</v>
      </c>
      <c r="N182" s="95">
        <v>35.524999999999999</v>
      </c>
      <c r="O182" s="64">
        <v>2530</v>
      </c>
      <c r="P182" s="65">
        <f>Table2245789101123456789101112131415161718192021222324252627282930[[#This Row],[PEMBULATAN]]*O182</f>
        <v>89878.25</v>
      </c>
    </row>
    <row r="183" spans="1:16" ht="26.25" customHeight="1" x14ac:dyDescent="0.2">
      <c r="A183" s="14"/>
      <c r="B183" s="75"/>
      <c r="C183" s="73" t="s">
        <v>3549</v>
      </c>
      <c r="D183" s="78" t="s">
        <v>86</v>
      </c>
      <c r="E183" s="13">
        <v>44513</v>
      </c>
      <c r="F183" s="76" t="s">
        <v>554</v>
      </c>
      <c r="G183" s="13">
        <v>44515</v>
      </c>
      <c r="H183" s="77" t="s">
        <v>3366</v>
      </c>
      <c r="I183" s="16">
        <v>64</v>
      </c>
      <c r="J183" s="16">
        <v>48</v>
      </c>
      <c r="K183" s="16">
        <v>20</v>
      </c>
      <c r="L183" s="16">
        <v>10</v>
      </c>
      <c r="M183" s="81">
        <v>15.36</v>
      </c>
      <c r="N183" s="95">
        <v>16</v>
      </c>
      <c r="O183" s="64">
        <v>2530</v>
      </c>
      <c r="P183" s="65">
        <f>Table2245789101123456789101112131415161718192021222324252627282930[[#This Row],[PEMBULATAN]]*O183</f>
        <v>40480</v>
      </c>
    </row>
    <row r="184" spans="1:16" ht="26.25" customHeight="1" x14ac:dyDescent="0.2">
      <c r="A184" s="14"/>
      <c r="B184" s="75"/>
      <c r="C184" s="73" t="s">
        <v>3550</v>
      </c>
      <c r="D184" s="78" t="s">
        <v>86</v>
      </c>
      <c r="E184" s="13">
        <v>44513</v>
      </c>
      <c r="F184" s="76" t="s">
        <v>554</v>
      </c>
      <c r="G184" s="13">
        <v>44515</v>
      </c>
      <c r="H184" s="77" t="s">
        <v>3366</v>
      </c>
      <c r="I184" s="16">
        <v>88</v>
      </c>
      <c r="J184" s="16">
        <v>30</v>
      </c>
      <c r="K184" s="16">
        <v>32</v>
      </c>
      <c r="L184" s="16">
        <v>6</v>
      </c>
      <c r="M184" s="81">
        <v>21.12</v>
      </c>
      <c r="N184" s="95">
        <v>21.12</v>
      </c>
      <c r="O184" s="64">
        <v>2530</v>
      </c>
      <c r="P184" s="65">
        <f>Table2245789101123456789101112131415161718192021222324252627282930[[#This Row],[PEMBULATAN]]*O184</f>
        <v>53433.600000000006</v>
      </c>
    </row>
    <row r="185" spans="1:16" ht="26.25" customHeight="1" x14ac:dyDescent="0.2">
      <c r="A185" s="14"/>
      <c r="B185" s="75"/>
      <c r="C185" s="73" t="s">
        <v>3551</v>
      </c>
      <c r="D185" s="78" t="s">
        <v>86</v>
      </c>
      <c r="E185" s="13">
        <v>44513</v>
      </c>
      <c r="F185" s="76" t="s">
        <v>554</v>
      </c>
      <c r="G185" s="13">
        <v>44515</v>
      </c>
      <c r="H185" s="77" t="s">
        <v>3366</v>
      </c>
      <c r="I185" s="16">
        <v>43</v>
      </c>
      <c r="J185" s="16">
        <v>23</v>
      </c>
      <c r="K185" s="16">
        <v>43</v>
      </c>
      <c r="L185" s="16">
        <v>5</v>
      </c>
      <c r="M185" s="81">
        <v>10.63175</v>
      </c>
      <c r="N185" s="95">
        <v>10.63175</v>
      </c>
      <c r="O185" s="64">
        <v>2530</v>
      </c>
      <c r="P185" s="65">
        <f>Table2245789101123456789101112131415161718192021222324252627282930[[#This Row],[PEMBULATAN]]*O185</f>
        <v>26898.327499999999</v>
      </c>
    </row>
    <row r="186" spans="1:16" ht="26.25" customHeight="1" x14ac:dyDescent="0.2">
      <c r="A186" s="14"/>
      <c r="B186" s="75"/>
      <c r="C186" s="73" t="s">
        <v>3552</v>
      </c>
      <c r="D186" s="78" t="s">
        <v>86</v>
      </c>
      <c r="E186" s="13">
        <v>44513</v>
      </c>
      <c r="F186" s="76" t="s">
        <v>554</v>
      </c>
      <c r="G186" s="13">
        <v>44515</v>
      </c>
      <c r="H186" s="77" t="s">
        <v>3366</v>
      </c>
      <c r="I186" s="16">
        <v>39</v>
      </c>
      <c r="J186" s="16">
        <v>35</v>
      </c>
      <c r="K186" s="16">
        <v>34</v>
      </c>
      <c r="L186" s="16">
        <v>5</v>
      </c>
      <c r="M186" s="81">
        <v>11.602499999999999</v>
      </c>
      <c r="N186" s="95">
        <v>11.602499999999999</v>
      </c>
      <c r="O186" s="64">
        <v>2530</v>
      </c>
      <c r="P186" s="65">
        <f>Table2245789101123456789101112131415161718192021222324252627282930[[#This Row],[PEMBULATAN]]*O186</f>
        <v>29354.324999999997</v>
      </c>
    </row>
    <row r="187" spans="1:16" ht="26.25" customHeight="1" x14ac:dyDescent="0.2">
      <c r="A187" s="14"/>
      <c r="B187" s="75"/>
      <c r="C187" s="73" t="s">
        <v>3553</v>
      </c>
      <c r="D187" s="78" t="s">
        <v>86</v>
      </c>
      <c r="E187" s="13">
        <v>44513</v>
      </c>
      <c r="F187" s="76" t="s">
        <v>554</v>
      </c>
      <c r="G187" s="13">
        <v>44515</v>
      </c>
      <c r="H187" s="77" t="s">
        <v>3366</v>
      </c>
      <c r="I187" s="16">
        <v>120</v>
      </c>
      <c r="J187" s="16">
        <v>62</v>
      </c>
      <c r="K187" s="16">
        <v>20</v>
      </c>
      <c r="L187" s="16">
        <v>19</v>
      </c>
      <c r="M187" s="81">
        <v>37.200000000000003</v>
      </c>
      <c r="N187" s="95">
        <v>37.200000000000003</v>
      </c>
      <c r="O187" s="64">
        <v>2530</v>
      </c>
      <c r="P187" s="65">
        <f>Table2245789101123456789101112131415161718192021222324252627282930[[#This Row],[PEMBULATAN]]*O187</f>
        <v>94116</v>
      </c>
    </row>
    <row r="188" spans="1:16" ht="26.25" customHeight="1" x14ac:dyDescent="0.2">
      <c r="A188" s="14"/>
      <c r="B188" s="75"/>
      <c r="C188" s="73" t="s">
        <v>3554</v>
      </c>
      <c r="D188" s="78" t="s">
        <v>86</v>
      </c>
      <c r="E188" s="13">
        <v>44513</v>
      </c>
      <c r="F188" s="76" t="s">
        <v>554</v>
      </c>
      <c r="G188" s="13">
        <v>44515</v>
      </c>
      <c r="H188" s="77" t="s">
        <v>3366</v>
      </c>
      <c r="I188" s="16">
        <v>144</v>
      </c>
      <c r="J188" s="16">
        <v>45</v>
      </c>
      <c r="K188" s="16">
        <v>32</v>
      </c>
      <c r="L188" s="16">
        <v>15</v>
      </c>
      <c r="M188" s="81">
        <v>51.84</v>
      </c>
      <c r="N188" s="95">
        <v>51.84</v>
      </c>
      <c r="O188" s="64">
        <v>2530</v>
      </c>
      <c r="P188" s="65">
        <f>Table2245789101123456789101112131415161718192021222324252627282930[[#This Row],[PEMBULATAN]]*O188</f>
        <v>131155.20000000001</v>
      </c>
    </row>
    <row r="189" spans="1:16" ht="26.25" customHeight="1" x14ac:dyDescent="0.2">
      <c r="A189" s="14"/>
      <c r="B189" s="75"/>
      <c r="C189" s="73" t="s">
        <v>3555</v>
      </c>
      <c r="D189" s="78" t="s">
        <v>86</v>
      </c>
      <c r="E189" s="13">
        <v>44513</v>
      </c>
      <c r="F189" s="76" t="s">
        <v>554</v>
      </c>
      <c r="G189" s="13">
        <v>44515</v>
      </c>
      <c r="H189" s="77" t="s">
        <v>3366</v>
      </c>
      <c r="I189" s="16">
        <v>60</v>
      </c>
      <c r="J189" s="16">
        <v>33</v>
      </c>
      <c r="K189" s="16">
        <v>38</v>
      </c>
      <c r="L189" s="16">
        <v>10</v>
      </c>
      <c r="M189" s="81">
        <v>18.809999999999999</v>
      </c>
      <c r="N189" s="95">
        <v>18.809999999999999</v>
      </c>
      <c r="O189" s="64">
        <v>2530</v>
      </c>
      <c r="P189" s="65">
        <f>Table2245789101123456789101112131415161718192021222324252627282930[[#This Row],[PEMBULATAN]]*O189</f>
        <v>47589.299999999996</v>
      </c>
    </row>
    <row r="190" spans="1:16" ht="26.25" customHeight="1" x14ac:dyDescent="0.2">
      <c r="A190" s="14"/>
      <c r="B190" s="75"/>
      <c r="C190" s="73" t="s">
        <v>3556</v>
      </c>
      <c r="D190" s="78" t="s">
        <v>86</v>
      </c>
      <c r="E190" s="13">
        <v>44513</v>
      </c>
      <c r="F190" s="76" t="s">
        <v>554</v>
      </c>
      <c r="G190" s="13">
        <v>44515</v>
      </c>
      <c r="H190" s="77" t="s">
        <v>3366</v>
      </c>
      <c r="I190" s="16">
        <v>70</v>
      </c>
      <c r="J190" s="16">
        <v>53</v>
      </c>
      <c r="K190" s="16">
        <v>48</v>
      </c>
      <c r="L190" s="16">
        <v>11</v>
      </c>
      <c r="M190" s="81">
        <v>44.52</v>
      </c>
      <c r="N190" s="95">
        <v>44.52</v>
      </c>
      <c r="O190" s="64">
        <v>2530</v>
      </c>
      <c r="P190" s="65">
        <f>Table2245789101123456789101112131415161718192021222324252627282930[[#This Row],[PEMBULATAN]]*O190</f>
        <v>112635.6</v>
      </c>
    </row>
    <row r="191" spans="1:16" ht="26.25" customHeight="1" x14ac:dyDescent="0.2">
      <c r="A191" s="14"/>
      <c r="B191" s="75"/>
      <c r="C191" s="73" t="s">
        <v>3557</v>
      </c>
      <c r="D191" s="78" t="s">
        <v>86</v>
      </c>
      <c r="E191" s="13">
        <v>44513</v>
      </c>
      <c r="F191" s="76" t="s">
        <v>554</v>
      </c>
      <c r="G191" s="13">
        <v>44515</v>
      </c>
      <c r="H191" s="77" t="s">
        <v>3366</v>
      </c>
      <c r="I191" s="16">
        <v>89</v>
      </c>
      <c r="J191" s="16">
        <v>42</v>
      </c>
      <c r="K191" s="16">
        <v>10</v>
      </c>
      <c r="L191" s="16">
        <v>2</v>
      </c>
      <c r="M191" s="81">
        <v>9.3450000000000006</v>
      </c>
      <c r="N191" s="95">
        <v>10</v>
      </c>
      <c r="O191" s="64">
        <v>2530</v>
      </c>
      <c r="P191" s="65">
        <f>Table2245789101123456789101112131415161718192021222324252627282930[[#This Row],[PEMBULATAN]]*O191</f>
        <v>25300</v>
      </c>
    </row>
    <row r="192" spans="1:16" ht="26.25" customHeight="1" x14ac:dyDescent="0.2">
      <c r="A192" s="14"/>
      <c r="B192" s="75"/>
      <c r="C192" s="73" t="s">
        <v>3558</v>
      </c>
      <c r="D192" s="78" t="s">
        <v>86</v>
      </c>
      <c r="E192" s="13">
        <v>44513</v>
      </c>
      <c r="F192" s="76" t="s">
        <v>554</v>
      </c>
      <c r="G192" s="13">
        <v>44515</v>
      </c>
      <c r="H192" s="77" t="s">
        <v>3366</v>
      </c>
      <c r="I192" s="16">
        <v>50</v>
      </c>
      <c r="J192" s="16">
        <v>49</v>
      </c>
      <c r="K192" s="16">
        <v>20</v>
      </c>
      <c r="L192" s="16">
        <v>3</v>
      </c>
      <c r="M192" s="81">
        <v>12.25</v>
      </c>
      <c r="N192" s="95">
        <v>12.25</v>
      </c>
      <c r="O192" s="64">
        <v>2530</v>
      </c>
      <c r="P192" s="65">
        <f>Table2245789101123456789101112131415161718192021222324252627282930[[#This Row],[PEMBULATAN]]*O192</f>
        <v>30992.5</v>
      </c>
    </row>
    <row r="193" spans="1:16" ht="26.25" customHeight="1" x14ac:dyDescent="0.2">
      <c r="A193" s="14"/>
      <c r="B193" s="75"/>
      <c r="C193" s="73" t="s">
        <v>3559</v>
      </c>
      <c r="D193" s="78" t="s">
        <v>86</v>
      </c>
      <c r="E193" s="13">
        <v>44513</v>
      </c>
      <c r="F193" s="76" t="s">
        <v>554</v>
      </c>
      <c r="G193" s="13">
        <v>44515</v>
      </c>
      <c r="H193" s="77" t="s">
        <v>3366</v>
      </c>
      <c r="I193" s="16">
        <v>72</v>
      </c>
      <c r="J193" s="16">
        <v>38</v>
      </c>
      <c r="K193" s="16">
        <v>50</v>
      </c>
      <c r="L193" s="16">
        <v>11</v>
      </c>
      <c r="M193" s="81">
        <v>34.200000000000003</v>
      </c>
      <c r="N193" s="95">
        <v>34.200000000000003</v>
      </c>
      <c r="O193" s="64">
        <v>2530</v>
      </c>
      <c r="P193" s="65">
        <f>Table2245789101123456789101112131415161718192021222324252627282930[[#This Row],[PEMBULATAN]]*O193</f>
        <v>86526</v>
      </c>
    </row>
    <row r="194" spans="1:16" ht="26.25" customHeight="1" x14ac:dyDescent="0.2">
      <c r="A194" s="14"/>
      <c r="B194" s="75"/>
      <c r="C194" s="73" t="s">
        <v>3560</v>
      </c>
      <c r="D194" s="78" t="s">
        <v>86</v>
      </c>
      <c r="E194" s="13">
        <v>44513</v>
      </c>
      <c r="F194" s="76" t="s">
        <v>554</v>
      </c>
      <c r="G194" s="13">
        <v>44515</v>
      </c>
      <c r="H194" s="77" t="s">
        <v>3366</v>
      </c>
      <c r="I194" s="16">
        <v>80</v>
      </c>
      <c r="J194" s="16">
        <v>50</v>
      </c>
      <c r="K194" s="16">
        <v>33</v>
      </c>
      <c r="L194" s="16">
        <v>9</v>
      </c>
      <c r="M194" s="81">
        <v>33</v>
      </c>
      <c r="N194" s="95">
        <v>33</v>
      </c>
      <c r="O194" s="64">
        <v>2530</v>
      </c>
      <c r="P194" s="65">
        <f>Table2245789101123456789101112131415161718192021222324252627282930[[#This Row],[PEMBULATAN]]*O194</f>
        <v>83490</v>
      </c>
    </row>
    <row r="195" spans="1:16" ht="26.25" customHeight="1" x14ac:dyDescent="0.2">
      <c r="A195" s="14"/>
      <c r="B195" s="75"/>
      <c r="C195" s="73" t="s">
        <v>3561</v>
      </c>
      <c r="D195" s="78" t="s">
        <v>86</v>
      </c>
      <c r="E195" s="13">
        <v>44513</v>
      </c>
      <c r="F195" s="76" t="s">
        <v>554</v>
      </c>
      <c r="G195" s="13">
        <v>44515</v>
      </c>
      <c r="H195" s="77" t="s">
        <v>3366</v>
      </c>
      <c r="I195" s="16">
        <v>79</v>
      </c>
      <c r="J195" s="16">
        <v>42</v>
      </c>
      <c r="K195" s="16">
        <v>50</v>
      </c>
      <c r="L195" s="16">
        <v>17</v>
      </c>
      <c r="M195" s="81">
        <v>41.475000000000001</v>
      </c>
      <c r="N195" s="95">
        <v>42</v>
      </c>
      <c r="O195" s="64">
        <v>2530</v>
      </c>
      <c r="P195" s="65">
        <f>Table2245789101123456789101112131415161718192021222324252627282930[[#This Row],[PEMBULATAN]]*O195</f>
        <v>106260</v>
      </c>
    </row>
    <row r="196" spans="1:16" ht="26.25" customHeight="1" x14ac:dyDescent="0.2">
      <c r="A196" s="14"/>
      <c r="B196" s="75"/>
      <c r="C196" s="73" t="s">
        <v>3562</v>
      </c>
      <c r="D196" s="78" t="s">
        <v>86</v>
      </c>
      <c r="E196" s="13">
        <v>44513</v>
      </c>
      <c r="F196" s="76" t="s">
        <v>554</v>
      </c>
      <c r="G196" s="13">
        <v>44515</v>
      </c>
      <c r="H196" s="77" t="s">
        <v>3366</v>
      </c>
      <c r="I196" s="16">
        <v>94</v>
      </c>
      <c r="J196" s="16">
        <v>43</v>
      </c>
      <c r="K196" s="16">
        <v>57</v>
      </c>
      <c r="L196" s="16">
        <v>21</v>
      </c>
      <c r="M196" s="81">
        <v>57.598500000000001</v>
      </c>
      <c r="N196" s="95">
        <v>57.598500000000001</v>
      </c>
      <c r="O196" s="64">
        <v>2530</v>
      </c>
      <c r="P196" s="65">
        <f>Table2245789101123456789101112131415161718192021222324252627282930[[#This Row],[PEMBULATAN]]*O196</f>
        <v>145724.20500000002</v>
      </c>
    </row>
    <row r="197" spans="1:16" ht="26.25" customHeight="1" x14ac:dyDescent="0.2">
      <c r="A197" s="14"/>
      <c r="B197" s="75"/>
      <c r="C197" s="73" t="s">
        <v>3563</v>
      </c>
      <c r="D197" s="78" t="s">
        <v>86</v>
      </c>
      <c r="E197" s="13">
        <v>44513</v>
      </c>
      <c r="F197" s="76" t="s">
        <v>554</v>
      </c>
      <c r="G197" s="13">
        <v>44515</v>
      </c>
      <c r="H197" s="77" t="s">
        <v>3366</v>
      </c>
      <c r="I197" s="16">
        <v>70</v>
      </c>
      <c r="J197" s="16">
        <v>55</v>
      </c>
      <c r="K197" s="16">
        <v>28</v>
      </c>
      <c r="L197" s="16">
        <v>5</v>
      </c>
      <c r="M197" s="81">
        <v>26.95</v>
      </c>
      <c r="N197" s="95">
        <v>26.95</v>
      </c>
      <c r="O197" s="64">
        <v>2530</v>
      </c>
      <c r="P197" s="65">
        <f>Table2245789101123456789101112131415161718192021222324252627282930[[#This Row],[PEMBULATAN]]*O197</f>
        <v>68183.5</v>
      </c>
    </row>
    <row r="198" spans="1:16" ht="26.25" customHeight="1" x14ac:dyDescent="0.2">
      <c r="A198" s="14"/>
      <c r="B198" s="75"/>
      <c r="C198" s="73" t="s">
        <v>3564</v>
      </c>
      <c r="D198" s="78" t="s">
        <v>86</v>
      </c>
      <c r="E198" s="13">
        <v>44513</v>
      </c>
      <c r="F198" s="76" t="s">
        <v>554</v>
      </c>
      <c r="G198" s="13">
        <v>44515</v>
      </c>
      <c r="H198" s="77" t="s">
        <v>3366</v>
      </c>
      <c r="I198" s="16">
        <v>120</v>
      </c>
      <c r="J198" s="16">
        <v>10</v>
      </c>
      <c r="K198" s="16">
        <v>10</v>
      </c>
      <c r="L198" s="16">
        <v>1</v>
      </c>
      <c r="M198" s="81">
        <v>3</v>
      </c>
      <c r="N198" s="95">
        <v>3</v>
      </c>
      <c r="O198" s="64">
        <v>2530</v>
      </c>
      <c r="P198" s="65">
        <f>Table2245789101123456789101112131415161718192021222324252627282930[[#This Row],[PEMBULATAN]]*O198</f>
        <v>7590</v>
      </c>
    </row>
    <row r="199" spans="1:16" ht="26.25" customHeight="1" x14ac:dyDescent="0.2">
      <c r="A199" s="14"/>
      <c r="B199" s="75"/>
      <c r="C199" s="73" t="s">
        <v>3565</v>
      </c>
      <c r="D199" s="78" t="s">
        <v>86</v>
      </c>
      <c r="E199" s="13">
        <v>44513</v>
      </c>
      <c r="F199" s="76" t="s">
        <v>554</v>
      </c>
      <c r="G199" s="13">
        <v>44515</v>
      </c>
      <c r="H199" s="77" t="s">
        <v>3366</v>
      </c>
      <c r="I199" s="16">
        <v>69</v>
      </c>
      <c r="J199" s="16">
        <v>60</v>
      </c>
      <c r="K199" s="16">
        <v>20</v>
      </c>
      <c r="L199" s="16">
        <v>7</v>
      </c>
      <c r="M199" s="81">
        <v>20.7</v>
      </c>
      <c r="N199" s="95">
        <v>20.7</v>
      </c>
      <c r="O199" s="64">
        <v>2530</v>
      </c>
      <c r="P199" s="65">
        <f>Table2245789101123456789101112131415161718192021222324252627282930[[#This Row],[PEMBULATAN]]*O199</f>
        <v>52371</v>
      </c>
    </row>
    <row r="200" spans="1:16" ht="26.25" customHeight="1" x14ac:dyDescent="0.2">
      <c r="A200" s="14"/>
      <c r="B200" s="75"/>
      <c r="C200" s="73" t="s">
        <v>3566</v>
      </c>
      <c r="D200" s="78" t="s">
        <v>86</v>
      </c>
      <c r="E200" s="13">
        <v>44513</v>
      </c>
      <c r="F200" s="76" t="s">
        <v>554</v>
      </c>
      <c r="G200" s="13">
        <v>44515</v>
      </c>
      <c r="H200" s="77" t="s">
        <v>3366</v>
      </c>
      <c r="I200" s="16">
        <v>90</v>
      </c>
      <c r="J200" s="16">
        <v>30</v>
      </c>
      <c r="K200" s="16">
        <v>60</v>
      </c>
      <c r="L200" s="16">
        <v>14</v>
      </c>
      <c r="M200" s="81">
        <v>40.5</v>
      </c>
      <c r="N200" s="95">
        <v>40.5</v>
      </c>
      <c r="O200" s="64">
        <v>2530</v>
      </c>
      <c r="P200" s="65">
        <f>Table2245789101123456789101112131415161718192021222324252627282930[[#This Row],[PEMBULATAN]]*O200</f>
        <v>102465</v>
      </c>
    </row>
    <row r="201" spans="1:16" ht="26.25" customHeight="1" x14ac:dyDescent="0.2">
      <c r="A201" s="14"/>
      <c r="B201" s="75"/>
      <c r="C201" s="73" t="s">
        <v>3567</v>
      </c>
      <c r="D201" s="78" t="s">
        <v>86</v>
      </c>
      <c r="E201" s="13">
        <v>44513</v>
      </c>
      <c r="F201" s="76" t="s">
        <v>554</v>
      </c>
      <c r="G201" s="13">
        <v>44515</v>
      </c>
      <c r="H201" s="77" t="s">
        <v>3366</v>
      </c>
      <c r="I201" s="16">
        <v>80</v>
      </c>
      <c r="J201" s="16">
        <v>30</v>
      </c>
      <c r="K201" s="16">
        <v>55</v>
      </c>
      <c r="L201" s="16">
        <v>12</v>
      </c>
      <c r="M201" s="81">
        <v>33</v>
      </c>
      <c r="N201" s="95">
        <v>33</v>
      </c>
      <c r="O201" s="64">
        <v>2530</v>
      </c>
      <c r="P201" s="65">
        <f>Table2245789101123456789101112131415161718192021222324252627282930[[#This Row],[PEMBULATAN]]*O201</f>
        <v>83490</v>
      </c>
    </row>
    <row r="202" spans="1:16" ht="26.25" customHeight="1" x14ac:dyDescent="0.2">
      <c r="A202" s="14"/>
      <c r="B202" s="75"/>
      <c r="C202" s="73" t="s">
        <v>3568</v>
      </c>
      <c r="D202" s="78" t="s">
        <v>86</v>
      </c>
      <c r="E202" s="13">
        <v>44513</v>
      </c>
      <c r="F202" s="76" t="s">
        <v>554</v>
      </c>
      <c r="G202" s="13">
        <v>44515</v>
      </c>
      <c r="H202" s="77" t="s">
        <v>3366</v>
      </c>
      <c r="I202" s="16">
        <v>70</v>
      </c>
      <c r="J202" s="16">
        <v>53</v>
      </c>
      <c r="K202" s="16">
        <v>28</v>
      </c>
      <c r="L202" s="16">
        <v>9</v>
      </c>
      <c r="M202" s="81">
        <v>25.97</v>
      </c>
      <c r="N202" s="95">
        <v>25.97</v>
      </c>
      <c r="O202" s="64">
        <v>2530</v>
      </c>
      <c r="P202" s="65">
        <f>Table2245789101123456789101112131415161718192021222324252627282930[[#This Row],[PEMBULATAN]]*O202</f>
        <v>65704.099999999991</v>
      </c>
    </row>
    <row r="203" spans="1:16" ht="26.25" customHeight="1" x14ac:dyDescent="0.2">
      <c r="A203" s="14"/>
      <c r="B203" s="75"/>
      <c r="C203" s="73" t="s">
        <v>3569</v>
      </c>
      <c r="D203" s="78" t="s">
        <v>86</v>
      </c>
      <c r="E203" s="13">
        <v>44513</v>
      </c>
      <c r="F203" s="76" t="s">
        <v>554</v>
      </c>
      <c r="G203" s="13">
        <v>44515</v>
      </c>
      <c r="H203" s="77" t="s">
        <v>3366</v>
      </c>
      <c r="I203" s="16">
        <v>50</v>
      </c>
      <c r="J203" s="16">
        <v>43</v>
      </c>
      <c r="K203" s="16">
        <v>10</v>
      </c>
      <c r="L203" s="16">
        <v>3</v>
      </c>
      <c r="M203" s="81">
        <v>5.375</v>
      </c>
      <c r="N203" s="95">
        <v>6</v>
      </c>
      <c r="O203" s="64">
        <v>2530</v>
      </c>
      <c r="P203" s="65">
        <f>Table2245789101123456789101112131415161718192021222324252627282930[[#This Row],[PEMBULATAN]]*O203</f>
        <v>15180</v>
      </c>
    </row>
    <row r="204" spans="1:16" ht="26.25" customHeight="1" x14ac:dyDescent="0.2">
      <c r="A204" s="14"/>
      <c r="B204" s="75"/>
      <c r="C204" s="73" t="s">
        <v>3570</v>
      </c>
      <c r="D204" s="78" t="s">
        <v>86</v>
      </c>
      <c r="E204" s="13">
        <v>44513</v>
      </c>
      <c r="F204" s="76" t="s">
        <v>554</v>
      </c>
      <c r="G204" s="13">
        <v>44515</v>
      </c>
      <c r="H204" s="77" t="s">
        <v>3366</v>
      </c>
      <c r="I204" s="16">
        <v>50</v>
      </c>
      <c r="J204" s="16">
        <v>30</v>
      </c>
      <c r="K204" s="16">
        <v>28</v>
      </c>
      <c r="L204" s="16">
        <v>3</v>
      </c>
      <c r="M204" s="81">
        <v>10.5</v>
      </c>
      <c r="N204" s="95">
        <v>10.5</v>
      </c>
      <c r="O204" s="64">
        <v>2530</v>
      </c>
      <c r="P204" s="65">
        <f>Table2245789101123456789101112131415161718192021222324252627282930[[#This Row],[PEMBULATAN]]*O204</f>
        <v>26565</v>
      </c>
    </row>
    <row r="205" spans="1:16" ht="26.25" customHeight="1" x14ac:dyDescent="0.2">
      <c r="A205" s="14"/>
      <c r="B205" s="75"/>
      <c r="C205" s="73" t="s">
        <v>3571</v>
      </c>
      <c r="D205" s="78" t="s">
        <v>86</v>
      </c>
      <c r="E205" s="13">
        <v>44513</v>
      </c>
      <c r="F205" s="76" t="s">
        <v>554</v>
      </c>
      <c r="G205" s="13">
        <v>44515</v>
      </c>
      <c r="H205" s="77" t="s">
        <v>3366</v>
      </c>
      <c r="I205" s="16">
        <v>72</v>
      </c>
      <c r="J205" s="16">
        <v>40</v>
      </c>
      <c r="K205" s="16">
        <v>45</v>
      </c>
      <c r="L205" s="16">
        <v>14</v>
      </c>
      <c r="M205" s="81">
        <v>32.4</v>
      </c>
      <c r="N205" s="95">
        <v>33</v>
      </c>
      <c r="O205" s="64">
        <v>2530</v>
      </c>
      <c r="P205" s="65">
        <f>Table2245789101123456789101112131415161718192021222324252627282930[[#This Row],[PEMBULATAN]]*O205</f>
        <v>83490</v>
      </c>
    </row>
    <row r="206" spans="1:16" ht="26.25" customHeight="1" x14ac:dyDescent="0.2">
      <c r="A206" s="14"/>
      <c r="B206" s="75"/>
      <c r="C206" s="73" t="s">
        <v>3572</v>
      </c>
      <c r="D206" s="78" t="s">
        <v>86</v>
      </c>
      <c r="E206" s="13">
        <v>44513</v>
      </c>
      <c r="F206" s="76" t="s">
        <v>554</v>
      </c>
      <c r="G206" s="13">
        <v>44515</v>
      </c>
      <c r="H206" s="77" t="s">
        <v>3366</v>
      </c>
      <c r="I206" s="16">
        <v>80</v>
      </c>
      <c r="J206" s="16">
        <v>63</v>
      </c>
      <c r="K206" s="16">
        <v>27</v>
      </c>
      <c r="L206" s="16">
        <v>13</v>
      </c>
      <c r="M206" s="81">
        <v>34.020000000000003</v>
      </c>
      <c r="N206" s="95">
        <v>34.020000000000003</v>
      </c>
      <c r="O206" s="64">
        <v>2530</v>
      </c>
      <c r="P206" s="65">
        <f>Table2245789101123456789101112131415161718192021222324252627282930[[#This Row],[PEMBULATAN]]*O206</f>
        <v>86070.6</v>
      </c>
    </row>
    <row r="207" spans="1:16" ht="26.25" customHeight="1" x14ac:dyDescent="0.2">
      <c r="A207" s="14"/>
      <c r="B207" s="75"/>
      <c r="C207" s="73" t="s">
        <v>3573</v>
      </c>
      <c r="D207" s="78" t="s">
        <v>86</v>
      </c>
      <c r="E207" s="13">
        <v>44513</v>
      </c>
      <c r="F207" s="76" t="s">
        <v>554</v>
      </c>
      <c r="G207" s="13">
        <v>44515</v>
      </c>
      <c r="H207" s="77" t="s">
        <v>3366</v>
      </c>
      <c r="I207" s="16">
        <v>90</v>
      </c>
      <c r="J207" s="16">
        <v>30</v>
      </c>
      <c r="K207" s="16">
        <v>50</v>
      </c>
      <c r="L207" s="16">
        <v>14</v>
      </c>
      <c r="M207" s="81">
        <v>33.75</v>
      </c>
      <c r="N207" s="95">
        <v>33.75</v>
      </c>
      <c r="O207" s="64">
        <v>2530</v>
      </c>
      <c r="P207" s="65">
        <f>Table2245789101123456789101112131415161718192021222324252627282930[[#This Row],[PEMBULATAN]]*O207</f>
        <v>85387.5</v>
      </c>
    </row>
    <row r="208" spans="1:16" ht="26.25" customHeight="1" x14ac:dyDescent="0.2">
      <c r="A208" s="14"/>
      <c r="B208" s="75"/>
      <c r="C208" s="73" t="s">
        <v>3574</v>
      </c>
      <c r="D208" s="78" t="s">
        <v>86</v>
      </c>
      <c r="E208" s="13">
        <v>44513</v>
      </c>
      <c r="F208" s="76" t="s">
        <v>554</v>
      </c>
      <c r="G208" s="13">
        <v>44515</v>
      </c>
      <c r="H208" s="77" t="s">
        <v>3366</v>
      </c>
      <c r="I208" s="16">
        <v>70</v>
      </c>
      <c r="J208" s="16">
        <v>60</v>
      </c>
      <c r="K208" s="16">
        <v>23</v>
      </c>
      <c r="L208" s="16">
        <v>7</v>
      </c>
      <c r="M208" s="81">
        <v>24.15</v>
      </c>
      <c r="N208" s="95">
        <v>24.15</v>
      </c>
      <c r="O208" s="64">
        <v>2530</v>
      </c>
      <c r="P208" s="65">
        <f>Table2245789101123456789101112131415161718192021222324252627282930[[#This Row],[PEMBULATAN]]*O208</f>
        <v>61099.5</v>
      </c>
    </row>
    <row r="209" spans="1:16" ht="26.25" customHeight="1" x14ac:dyDescent="0.2">
      <c r="A209" s="14"/>
      <c r="B209" s="75"/>
      <c r="C209" s="73" t="s">
        <v>3575</v>
      </c>
      <c r="D209" s="78" t="s">
        <v>86</v>
      </c>
      <c r="E209" s="13">
        <v>44513</v>
      </c>
      <c r="F209" s="76" t="s">
        <v>554</v>
      </c>
      <c r="G209" s="13">
        <v>44515</v>
      </c>
      <c r="H209" s="77" t="s">
        <v>3366</v>
      </c>
      <c r="I209" s="16">
        <v>90</v>
      </c>
      <c r="J209" s="16">
        <v>30</v>
      </c>
      <c r="K209" s="16">
        <v>60</v>
      </c>
      <c r="L209" s="16">
        <v>10</v>
      </c>
      <c r="M209" s="81">
        <v>40.5</v>
      </c>
      <c r="N209" s="95">
        <v>40.5</v>
      </c>
      <c r="O209" s="64">
        <v>2530</v>
      </c>
      <c r="P209" s="65">
        <f>Table2245789101123456789101112131415161718192021222324252627282930[[#This Row],[PEMBULATAN]]*O209</f>
        <v>102465</v>
      </c>
    </row>
    <row r="210" spans="1:16" ht="26.25" customHeight="1" x14ac:dyDescent="0.2">
      <c r="A210" s="14"/>
      <c r="B210" s="75"/>
      <c r="C210" s="73" t="s">
        <v>3576</v>
      </c>
      <c r="D210" s="78" t="s">
        <v>86</v>
      </c>
      <c r="E210" s="13">
        <v>44513</v>
      </c>
      <c r="F210" s="76" t="s">
        <v>554</v>
      </c>
      <c r="G210" s="13">
        <v>44515</v>
      </c>
      <c r="H210" s="77" t="s">
        <v>3366</v>
      </c>
      <c r="I210" s="16">
        <v>70</v>
      </c>
      <c r="J210" s="16">
        <v>28</v>
      </c>
      <c r="K210" s="16">
        <v>55</v>
      </c>
      <c r="L210" s="16">
        <v>9</v>
      </c>
      <c r="M210" s="81">
        <v>26.95</v>
      </c>
      <c r="N210" s="95">
        <v>26.95</v>
      </c>
      <c r="O210" s="64">
        <v>2530</v>
      </c>
      <c r="P210" s="65">
        <f>Table2245789101123456789101112131415161718192021222324252627282930[[#This Row],[PEMBULATAN]]*O210</f>
        <v>68183.5</v>
      </c>
    </row>
    <row r="211" spans="1:16" ht="26.25" customHeight="1" x14ac:dyDescent="0.2">
      <c r="A211" s="14"/>
      <c r="B211" s="75"/>
      <c r="C211" s="73" t="s">
        <v>3577</v>
      </c>
      <c r="D211" s="78" t="s">
        <v>86</v>
      </c>
      <c r="E211" s="13">
        <v>44513</v>
      </c>
      <c r="F211" s="76" t="s">
        <v>554</v>
      </c>
      <c r="G211" s="13">
        <v>44515</v>
      </c>
      <c r="H211" s="77" t="s">
        <v>3366</v>
      </c>
      <c r="I211" s="16">
        <v>66</v>
      </c>
      <c r="J211" s="16">
        <v>63</v>
      </c>
      <c r="K211" s="16">
        <v>25</v>
      </c>
      <c r="L211" s="16">
        <v>10</v>
      </c>
      <c r="M211" s="81">
        <v>25.987500000000001</v>
      </c>
      <c r="N211" s="95">
        <v>25.987500000000001</v>
      </c>
      <c r="O211" s="64">
        <v>2530</v>
      </c>
      <c r="P211" s="65">
        <f>Table2245789101123456789101112131415161718192021222324252627282930[[#This Row],[PEMBULATAN]]*O211</f>
        <v>65748.375</v>
      </c>
    </row>
    <row r="212" spans="1:16" ht="26.25" customHeight="1" x14ac:dyDescent="0.2">
      <c r="A212" s="14"/>
      <c r="B212" s="75"/>
      <c r="C212" s="73" t="s">
        <v>3578</v>
      </c>
      <c r="D212" s="78" t="s">
        <v>86</v>
      </c>
      <c r="E212" s="13">
        <v>44513</v>
      </c>
      <c r="F212" s="76" t="s">
        <v>554</v>
      </c>
      <c r="G212" s="13">
        <v>44515</v>
      </c>
      <c r="H212" s="77" t="s">
        <v>3366</v>
      </c>
      <c r="I212" s="16">
        <v>65</v>
      </c>
      <c r="J212" s="16">
        <v>30</v>
      </c>
      <c r="K212" s="16">
        <v>55</v>
      </c>
      <c r="L212" s="16">
        <v>8</v>
      </c>
      <c r="M212" s="81">
        <v>26.8125</v>
      </c>
      <c r="N212" s="95">
        <v>26.8125</v>
      </c>
      <c r="O212" s="64">
        <v>2530</v>
      </c>
      <c r="P212" s="65">
        <f>Table2245789101123456789101112131415161718192021222324252627282930[[#This Row],[PEMBULATAN]]*O212</f>
        <v>67835.625</v>
      </c>
    </row>
    <row r="213" spans="1:16" ht="26.25" customHeight="1" x14ac:dyDescent="0.2">
      <c r="A213" s="14"/>
      <c r="B213" s="75"/>
      <c r="C213" s="73" t="s">
        <v>3579</v>
      </c>
      <c r="D213" s="78" t="s">
        <v>86</v>
      </c>
      <c r="E213" s="13">
        <v>44513</v>
      </c>
      <c r="F213" s="76" t="s">
        <v>554</v>
      </c>
      <c r="G213" s="13">
        <v>44515</v>
      </c>
      <c r="H213" s="77" t="s">
        <v>3366</v>
      </c>
      <c r="I213" s="16">
        <v>60</v>
      </c>
      <c r="J213" s="16">
        <v>80</v>
      </c>
      <c r="K213" s="16">
        <v>30</v>
      </c>
      <c r="L213" s="16">
        <v>19</v>
      </c>
      <c r="M213" s="81">
        <v>36</v>
      </c>
      <c r="N213" s="95">
        <v>36</v>
      </c>
      <c r="O213" s="64">
        <v>2530</v>
      </c>
      <c r="P213" s="65">
        <f>Table2245789101123456789101112131415161718192021222324252627282930[[#This Row],[PEMBULATAN]]*O213</f>
        <v>91080</v>
      </c>
    </row>
    <row r="214" spans="1:16" ht="26.25" customHeight="1" x14ac:dyDescent="0.2">
      <c r="A214" s="14"/>
      <c r="B214" s="75"/>
      <c r="C214" s="73" t="s">
        <v>3580</v>
      </c>
      <c r="D214" s="78" t="s">
        <v>86</v>
      </c>
      <c r="E214" s="13">
        <v>44513</v>
      </c>
      <c r="F214" s="76" t="s">
        <v>554</v>
      </c>
      <c r="G214" s="13">
        <v>44515</v>
      </c>
      <c r="H214" s="77" t="s">
        <v>3366</v>
      </c>
      <c r="I214" s="16">
        <v>90</v>
      </c>
      <c r="J214" s="16">
        <v>60</v>
      </c>
      <c r="K214" s="16">
        <v>39</v>
      </c>
      <c r="L214" s="16">
        <v>17</v>
      </c>
      <c r="M214" s="81">
        <v>52.65</v>
      </c>
      <c r="N214" s="95">
        <v>52.65</v>
      </c>
      <c r="O214" s="64">
        <v>2530</v>
      </c>
      <c r="P214" s="65">
        <f>Table2245789101123456789101112131415161718192021222324252627282930[[#This Row],[PEMBULATAN]]*O214</f>
        <v>133204.5</v>
      </c>
    </row>
    <row r="215" spans="1:16" ht="26.25" customHeight="1" x14ac:dyDescent="0.2">
      <c r="A215" s="14"/>
      <c r="B215" s="75"/>
      <c r="C215" s="73" t="s">
        <v>3581</v>
      </c>
      <c r="D215" s="78" t="s">
        <v>86</v>
      </c>
      <c r="E215" s="13">
        <v>44513</v>
      </c>
      <c r="F215" s="76" t="s">
        <v>554</v>
      </c>
      <c r="G215" s="13">
        <v>44515</v>
      </c>
      <c r="H215" s="77" t="s">
        <v>3366</v>
      </c>
      <c r="I215" s="16">
        <v>90</v>
      </c>
      <c r="J215" s="16">
        <v>50</v>
      </c>
      <c r="K215" s="16">
        <v>28</v>
      </c>
      <c r="L215" s="16">
        <v>10</v>
      </c>
      <c r="M215" s="81">
        <v>31.5</v>
      </c>
      <c r="N215" s="95">
        <v>31.5</v>
      </c>
      <c r="O215" s="64">
        <v>2530</v>
      </c>
      <c r="P215" s="65">
        <f>Table2245789101123456789101112131415161718192021222324252627282930[[#This Row],[PEMBULATAN]]*O215</f>
        <v>79695</v>
      </c>
    </row>
    <row r="216" spans="1:16" ht="26.25" customHeight="1" x14ac:dyDescent="0.2">
      <c r="A216" s="14"/>
      <c r="B216" s="75"/>
      <c r="C216" s="73" t="s">
        <v>3582</v>
      </c>
      <c r="D216" s="78" t="s">
        <v>86</v>
      </c>
      <c r="E216" s="13">
        <v>44513</v>
      </c>
      <c r="F216" s="76" t="s">
        <v>554</v>
      </c>
      <c r="G216" s="13">
        <v>44515</v>
      </c>
      <c r="H216" s="77" t="s">
        <v>3366</v>
      </c>
      <c r="I216" s="16">
        <v>100</v>
      </c>
      <c r="J216" s="16">
        <v>62</v>
      </c>
      <c r="K216" s="16">
        <v>30</v>
      </c>
      <c r="L216" s="16">
        <v>8</v>
      </c>
      <c r="M216" s="81">
        <v>46.5</v>
      </c>
      <c r="N216" s="95">
        <v>46.5</v>
      </c>
      <c r="O216" s="64">
        <v>2530</v>
      </c>
      <c r="P216" s="65">
        <f>Table2245789101123456789101112131415161718192021222324252627282930[[#This Row],[PEMBULATAN]]*O216</f>
        <v>117645</v>
      </c>
    </row>
    <row r="217" spans="1:16" ht="26.25" customHeight="1" x14ac:dyDescent="0.2">
      <c r="A217" s="14"/>
      <c r="B217" s="75"/>
      <c r="C217" s="73" t="s">
        <v>3583</v>
      </c>
      <c r="D217" s="78" t="s">
        <v>86</v>
      </c>
      <c r="E217" s="13">
        <v>44513</v>
      </c>
      <c r="F217" s="76" t="s">
        <v>554</v>
      </c>
      <c r="G217" s="13">
        <v>44515</v>
      </c>
      <c r="H217" s="77" t="s">
        <v>3366</v>
      </c>
      <c r="I217" s="16">
        <v>100</v>
      </c>
      <c r="J217" s="16">
        <v>50</v>
      </c>
      <c r="K217" s="16">
        <v>40</v>
      </c>
      <c r="L217" s="16">
        <v>18</v>
      </c>
      <c r="M217" s="81">
        <v>50</v>
      </c>
      <c r="N217" s="95">
        <v>50</v>
      </c>
      <c r="O217" s="64">
        <v>2530</v>
      </c>
      <c r="P217" s="65">
        <f>Table2245789101123456789101112131415161718192021222324252627282930[[#This Row],[PEMBULATAN]]*O217</f>
        <v>126500</v>
      </c>
    </row>
    <row r="218" spans="1:16" ht="26.25" customHeight="1" x14ac:dyDescent="0.2">
      <c r="A218" s="14"/>
      <c r="B218" s="75"/>
      <c r="C218" s="73" t="s">
        <v>3584</v>
      </c>
      <c r="D218" s="78" t="s">
        <v>86</v>
      </c>
      <c r="E218" s="13">
        <v>44513</v>
      </c>
      <c r="F218" s="76" t="s">
        <v>554</v>
      </c>
      <c r="G218" s="13">
        <v>44515</v>
      </c>
      <c r="H218" s="77" t="s">
        <v>3366</v>
      </c>
      <c r="I218" s="16">
        <v>90</v>
      </c>
      <c r="J218" s="16">
        <v>50</v>
      </c>
      <c r="K218" s="16">
        <v>30</v>
      </c>
      <c r="L218" s="16">
        <v>12</v>
      </c>
      <c r="M218" s="81">
        <v>33.75</v>
      </c>
      <c r="N218" s="95">
        <v>33.75</v>
      </c>
      <c r="O218" s="64">
        <v>2530</v>
      </c>
      <c r="P218" s="65">
        <f>Table2245789101123456789101112131415161718192021222324252627282930[[#This Row],[PEMBULATAN]]*O218</f>
        <v>85387.5</v>
      </c>
    </row>
    <row r="219" spans="1:16" ht="26.25" customHeight="1" x14ac:dyDescent="0.2">
      <c r="A219" s="14"/>
      <c r="B219" s="75"/>
      <c r="C219" s="73" t="s">
        <v>3585</v>
      </c>
      <c r="D219" s="78" t="s">
        <v>86</v>
      </c>
      <c r="E219" s="13">
        <v>44513</v>
      </c>
      <c r="F219" s="76" t="s">
        <v>554</v>
      </c>
      <c r="G219" s="13">
        <v>44515</v>
      </c>
      <c r="H219" s="77" t="s">
        <v>3366</v>
      </c>
      <c r="I219" s="16">
        <v>87</v>
      </c>
      <c r="J219" s="16">
        <v>30</v>
      </c>
      <c r="K219" s="16">
        <v>60</v>
      </c>
      <c r="L219" s="16">
        <v>6</v>
      </c>
      <c r="M219" s="81">
        <v>39.15</v>
      </c>
      <c r="N219" s="95">
        <v>39.15</v>
      </c>
      <c r="O219" s="64">
        <v>2530</v>
      </c>
      <c r="P219" s="65">
        <f>Table2245789101123456789101112131415161718192021222324252627282930[[#This Row],[PEMBULATAN]]*O219</f>
        <v>99049.5</v>
      </c>
    </row>
    <row r="220" spans="1:16" ht="26.25" customHeight="1" x14ac:dyDescent="0.2">
      <c r="A220" s="14"/>
      <c r="B220" s="75"/>
      <c r="C220" s="73" t="s">
        <v>3586</v>
      </c>
      <c r="D220" s="78" t="s">
        <v>86</v>
      </c>
      <c r="E220" s="13">
        <v>44513</v>
      </c>
      <c r="F220" s="76" t="s">
        <v>554</v>
      </c>
      <c r="G220" s="13">
        <v>44515</v>
      </c>
      <c r="H220" s="77" t="s">
        <v>3366</v>
      </c>
      <c r="I220" s="16">
        <v>30</v>
      </c>
      <c r="J220" s="16">
        <v>40</v>
      </c>
      <c r="K220" s="16">
        <v>15</v>
      </c>
      <c r="L220" s="16">
        <v>3</v>
      </c>
      <c r="M220" s="81">
        <v>4.5</v>
      </c>
      <c r="N220" s="95">
        <v>4.5</v>
      </c>
      <c r="O220" s="64">
        <v>2530</v>
      </c>
      <c r="P220" s="65">
        <f>Table2245789101123456789101112131415161718192021222324252627282930[[#This Row],[PEMBULATAN]]*O220</f>
        <v>11385</v>
      </c>
    </row>
    <row r="221" spans="1:16" ht="26.25" customHeight="1" x14ac:dyDescent="0.2">
      <c r="A221" s="14"/>
      <c r="B221" s="75"/>
      <c r="C221" s="73" t="s">
        <v>3587</v>
      </c>
      <c r="D221" s="78" t="s">
        <v>86</v>
      </c>
      <c r="E221" s="13">
        <v>44513</v>
      </c>
      <c r="F221" s="76" t="s">
        <v>554</v>
      </c>
      <c r="G221" s="13">
        <v>44515</v>
      </c>
      <c r="H221" s="77" t="s">
        <v>3366</v>
      </c>
      <c r="I221" s="16">
        <v>90</v>
      </c>
      <c r="J221" s="16">
        <v>55</v>
      </c>
      <c r="K221" s="16">
        <v>30</v>
      </c>
      <c r="L221" s="16">
        <v>12</v>
      </c>
      <c r="M221" s="81">
        <v>37.125</v>
      </c>
      <c r="N221" s="95">
        <v>37.125</v>
      </c>
      <c r="O221" s="64">
        <v>2530</v>
      </c>
      <c r="P221" s="65">
        <f>Table2245789101123456789101112131415161718192021222324252627282930[[#This Row],[PEMBULATAN]]*O221</f>
        <v>93926.25</v>
      </c>
    </row>
    <row r="222" spans="1:16" ht="26.25" customHeight="1" x14ac:dyDescent="0.2">
      <c r="A222" s="14"/>
      <c r="B222" s="75"/>
      <c r="C222" s="73" t="s">
        <v>3588</v>
      </c>
      <c r="D222" s="78" t="s">
        <v>86</v>
      </c>
      <c r="E222" s="13">
        <v>44513</v>
      </c>
      <c r="F222" s="76" t="s">
        <v>554</v>
      </c>
      <c r="G222" s="13">
        <v>44515</v>
      </c>
      <c r="H222" s="77" t="s">
        <v>3366</v>
      </c>
      <c r="I222" s="16">
        <v>77</v>
      </c>
      <c r="J222" s="16">
        <v>60</v>
      </c>
      <c r="K222" s="16">
        <v>30</v>
      </c>
      <c r="L222" s="16">
        <v>7</v>
      </c>
      <c r="M222" s="81">
        <v>34.65</v>
      </c>
      <c r="N222" s="95">
        <v>34.65</v>
      </c>
      <c r="O222" s="64">
        <v>2530</v>
      </c>
      <c r="P222" s="65">
        <f>Table2245789101123456789101112131415161718192021222324252627282930[[#This Row],[PEMBULATAN]]*O222</f>
        <v>87664.5</v>
      </c>
    </row>
    <row r="223" spans="1:16" ht="26.25" customHeight="1" x14ac:dyDescent="0.2">
      <c r="A223" s="14"/>
      <c r="B223" s="75"/>
      <c r="C223" s="73" t="s">
        <v>3589</v>
      </c>
      <c r="D223" s="78" t="s">
        <v>86</v>
      </c>
      <c r="E223" s="13">
        <v>44513</v>
      </c>
      <c r="F223" s="76" t="s">
        <v>554</v>
      </c>
      <c r="G223" s="13">
        <v>44515</v>
      </c>
      <c r="H223" s="77" t="s">
        <v>3366</v>
      </c>
      <c r="I223" s="16">
        <v>96</v>
      </c>
      <c r="J223" s="16">
        <v>58</v>
      </c>
      <c r="K223" s="16">
        <v>32</v>
      </c>
      <c r="L223" s="16">
        <v>22</v>
      </c>
      <c r="M223" s="81">
        <v>44.543999999999997</v>
      </c>
      <c r="N223" s="95">
        <v>44.543999999999997</v>
      </c>
      <c r="O223" s="64">
        <v>2530</v>
      </c>
      <c r="P223" s="65">
        <f>Table2245789101123456789101112131415161718192021222324252627282930[[#This Row],[PEMBULATAN]]*O223</f>
        <v>112696.31999999999</v>
      </c>
    </row>
    <row r="224" spans="1:16" ht="26.25" customHeight="1" x14ac:dyDescent="0.2">
      <c r="A224" s="14"/>
      <c r="B224" s="75"/>
      <c r="C224" s="73" t="s">
        <v>3590</v>
      </c>
      <c r="D224" s="78" t="s">
        <v>86</v>
      </c>
      <c r="E224" s="13">
        <v>44513</v>
      </c>
      <c r="F224" s="76" t="s">
        <v>554</v>
      </c>
      <c r="G224" s="13">
        <v>44515</v>
      </c>
      <c r="H224" s="77" t="s">
        <v>3366</v>
      </c>
      <c r="I224" s="16">
        <v>100</v>
      </c>
      <c r="J224" s="16">
        <v>55</v>
      </c>
      <c r="K224" s="16">
        <v>30</v>
      </c>
      <c r="L224" s="16">
        <v>19</v>
      </c>
      <c r="M224" s="81">
        <v>41.25</v>
      </c>
      <c r="N224" s="95">
        <v>41.25</v>
      </c>
      <c r="O224" s="64">
        <v>2530</v>
      </c>
      <c r="P224" s="65">
        <f>Table2245789101123456789101112131415161718192021222324252627282930[[#This Row],[PEMBULATAN]]*O224</f>
        <v>104362.5</v>
      </c>
    </row>
    <row r="225" spans="1:16" ht="26.25" customHeight="1" x14ac:dyDescent="0.2">
      <c r="A225" s="14"/>
      <c r="B225" s="75"/>
      <c r="C225" s="73" t="s">
        <v>3591</v>
      </c>
      <c r="D225" s="78" t="s">
        <v>86</v>
      </c>
      <c r="E225" s="13">
        <v>44513</v>
      </c>
      <c r="F225" s="76" t="s">
        <v>554</v>
      </c>
      <c r="G225" s="13">
        <v>44515</v>
      </c>
      <c r="H225" s="77" t="s">
        <v>3366</v>
      </c>
      <c r="I225" s="16">
        <v>90</v>
      </c>
      <c r="J225" s="16">
        <v>60</v>
      </c>
      <c r="K225" s="16">
        <v>40</v>
      </c>
      <c r="L225" s="16">
        <v>29</v>
      </c>
      <c r="M225" s="81">
        <v>54</v>
      </c>
      <c r="N225" s="95">
        <v>54</v>
      </c>
      <c r="O225" s="64">
        <v>2530</v>
      </c>
      <c r="P225" s="65">
        <f>Table2245789101123456789101112131415161718192021222324252627282930[[#This Row],[PEMBULATAN]]*O225</f>
        <v>136620</v>
      </c>
    </row>
    <row r="226" spans="1:16" ht="26.25" customHeight="1" x14ac:dyDescent="0.2">
      <c r="A226" s="14"/>
      <c r="B226" s="75"/>
      <c r="C226" s="73" t="s">
        <v>3592</v>
      </c>
      <c r="D226" s="78" t="s">
        <v>86</v>
      </c>
      <c r="E226" s="13">
        <v>44513</v>
      </c>
      <c r="F226" s="76" t="s">
        <v>554</v>
      </c>
      <c r="G226" s="13">
        <v>44515</v>
      </c>
      <c r="H226" s="77" t="s">
        <v>3366</v>
      </c>
      <c r="I226" s="16">
        <v>67</v>
      </c>
      <c r="J226" s="16">
        <v>60</v>
      </c>
      <c r="K226" s="16">
        <v>28</v>
      </c>
      <c r="L226" s="16">
        <v>11</v>
      </c>
      <c r="M226" s="81">
        <v>28.14</v>
      </c>
      <c r="N226" s="95">
        <v>28.14</v>
      </c>
      <c r="O226" s="64">
        <v>2530</v>
      </c>
      <c r="P226" s="65">
        <f>Table2245789101123456789101112131415161718192021222324252627282930[[#This Row],[PEMBULATAN]]*O226</f>
        <v>71194.2</v>
      </c>
    </row>
    <row r="227" spans="1:16" ht="26.25" customHeight="1" x14ac:dyDescent="0.2">
      <c r="A227" s="14"/>
      <c r="B227" s="75"/>
      <c r="C227" s="73" t="s">
        <v>3593</v>
      </c>
      <c r="D227" s="78" t="s">
        <v>86</v>
      </c>
      <c r="E227" s="13">
        <v>44513</v>
      </c>
      <c r="F227" s="76" t="s">
        <v>554</v>
      </c>
      <c r="G227" s="13">
        <v>44515</v>
      </c>
      <c r="H227" s="77" t="s">
        <v>3366</v>
      </c>
      <c r="I227" s="16">
        <v>90</v>
      </c>
      <c r="J227" s="16">
        <v>60</v>
      </c>
      <c r="K227" s="16">
        <v>30</v>
      </c>
      <c r="L227" s="16">
        <v>15</v>
      </c>
      <c r="M227" s="81">
        <v>40.5</v>
      </c>
      <c r="N227" s="95">
        <v>40.5</v>
      </c>
      <c r="O227" s="64">
        <v>2530</v>
      </c>
      <c r="P227" s="65">
        <f>Table2245789101123456789101112131415161718192021222324252627282930[[#This Row],[PEMBULATAN]]*O227</f>
        <v>102465</v>
      </c>
    </row>
    <row r="228" spans="1:16" ht="26.25" customHeight="1" x14ac:dyDescent="0.2">
      <c r="A228" s="14"/>
      <c r="B228" s="75"/>
      <c r="C228" s="73" t="s">
        <v>3594</v>
      </c>
      <c r="D228" s="78" t="s">
        <v>86</v>
      </c>
      <c r="E228" s="13">
        <v>44513</v>
      </c>
      <c r="F228" s="76" t="s">
        <v>554</v>
      </c>
      <c r="G228" s="13">
        <v>44515</v>
      </c>
      <c r="H228" s="77" t="s">
        <v>3366</v>
      </c>
      <c r="I228" s="16">
        <v>90</v>
      </c>
      <c r="J228" s="16">
        <v>50</v>
      </c>
      <c r="K228" s="16">
        <v>30</v>
      </c>
      <c r="L228" s="16">
        <v>14</v>
      </c>
      <c r="M228" s="81">
        <v>33.75</v>
      </c>
      <c r="N228" s="95">
        <v>33.75</v>
      </c>
      <c r="O228" s="64">
        <v>2530</v>
      </c>
      <c r="P228" s="65">
        <f>Table2245789101123456789101112131415161718192021222324252627282930[[#This Row],[PEMBULATAN]]*O228</f>
        <v>85387.5</v>
      </c>
    </row>
    <row r="229" spans="1:16" ht="26.25" customHeight="1" x14ac:dyDescent="0.2">
      <c r="A229" s="14"/>
      <c r="B229" s="75"/>
      <c r="C229" s="73" t="s">
        <v>3595</v>
      </c>
      <c r="D229" s="78" t="s">
        <v>86</v>
      </c>
      <c r="E229" s="13">
        <v>44513</v>
      </c>
      <c r="F229" s="76" t="s">
        <v>554</v>
      </c>
      <c r="G229" s="13">
        <v>44515</v>
      </c>
      <c r="H229" s="77" t="s">
        <v>3366</v>
      </c>
      <c r="I229" s="16">
        <v>84</v>
      </c>
      <c r="J229" s="16">
        <v>50</v>
      </c>
      <c r="K229" s="16">
        <v>28</v>
      </c>
      <c r="L229" s="16">
        <v>21</v>
      </c>
      <c r="M229" s="81">
        <v>29.4</v>
      </c>
      <c r="N229" s="95">
        <v>30</v>
      </c>
      <c r="O229" s="64">
        <v>2530</v>
      </c>
      <c r="P229" s="65">
        <f>Table2245789101123456789101112131415161718192021222324252627282930[[#This Row],[PEMBULATAN]]*O229</f>
        <v>75900</v>
      </c>
    </row>
    <row r="230" spans="1:16" ht="26.25" customHeight="1" x14ac:dyDescent="0.2">
      <c r="A230" s="14"/>
      <c r="B230" s="75"/>
      <c r="C230" s="73" t="s">
        <v>3596</v>
      </c>
      <c r="D230" s="78" t="s">
        <v>86</v>
      </c>
      <c r="E230" s="13">
        <v>44513</v>
      </c>
      <c r="F230" s="76" t="s">
        <v>554</v>
      </c>
      <c r="G230" s="13">
        <v>44515</v>
      </c>
      <c r="H230" s="77" t="s">
        <v>3366</v>
      </c>
      <c r="I230" s="16">
        <v>70</v>
      </c>
      <c r="J230" s="16">
        <v>60</v>
      </c>
      <c r="K230" s="16">
        <v>28</v>
      </c>
      <c r="L230" s="16">
        <v>14</v>
      </c>
      <c r="M230" s="81">
        <v>29.4</v>
      </c>
      <c r="N230" s="95">
        <v>30</v>
      </c>
      <c r="O230" s="64">
        <v>2530</v>
      </c>
      <c r="P230" s="65">
        <f>Table2245789101123456789101112131415161718192021222324252627282930[[#This Row],[PEMBULATAN]]*O230</f>
        <v>75900</v>
      </c>
    </row>
    <row r="231" spans="1:16" ht="26.25" customHeight="1" x14ac:dyDescent="0.2">
      <c r="A231" s="14"/>
      <c r="B231" s="75"/>
      <c r="C231" s="73" t="s">
        <v>3597</v>
      </c>
      <c r="D231" s="78" t="s">
        <v>86</v>
      </c>
      <c r="E231" s="13">
        <v>44513</v>
      </c>
      <c r="F231" s="76" t="s">
        <v>554</v>
      </c>
      <c r="G231" s="13">
        <v>44515</v>
      </c>
      <c r="H231" s="77" t="s">
        <v>3366</v>
      </c>
      <c r="I231" s="16">
        <v>86</v>
      </c>
      <c r="J231" s="16">
        <v>40</v>
      </c>
      <c r="K231" s="16">
        <v>50</v>
      </c>
      <c r="L231" s="16">
        <v>12</v>
      </c>
      <c r="M231" s="81">
        <v>43</v>
      </c>
      <c r="N231" s="95">
        <v>43</v>
      </c>
      <c r="O231" s="64">
        <v>2530</v>
      </c>
      <c r="P231" s="65">
        <f>Table2245789101123456789101112131415161718192021222324252627282930[[#This Row],[PEMBULATAN]]*O231</f>
        <v>108790</v>
      </c>
    </row>
    <row r="232" spans="1:16" ht="26.25" customHeight="1" x14ac:dyDescent="0.2">
      <c r="A232" s="14"/>
      <c r="B232" s="75"/>
      <c r="C232" s="73" t="s">
        <v>3598</v>
      </c>
      <c r="D232" s="78" t="s">
        <v>86</v>
      </c>
      <c r="E232" s="13">
        <v>44513</v>
      </c>
      <c r="F232" s="76" t="s">
        <v>554</v>
      </c>
      <c r="G232" s="13">
        <v>44515</v>
      </c>
      <c r="H232" s="77" t="s">
        <v>3366</v>
      </c>
      <c r="I232" s="16">
        <v>93</v>
      </c>
      <c r="J232" s="16">
        <v>54</v>
      </c>
      <c r="K232" s="16">
        <v>35</v>
      </c>
      <c r="L232" s="16">
        <v>13</v>
      </c>
      <c r="M232" s="81">
        <v>43.942500000000003</v>
      </c>
      <c r="N232" s="95">
        <v>43.942500000000003</v>
      </c>
      <c r="O232" s="64">
        <v>2530</v>
      </c>
      <c r="P232" s="65">
        <f>Table2245789101123456789101112131415161718192021222324252627282930[[#This Row],[PEMBULATAN]]*O232</f>
        <v>111174.52500000001</v>
      </c>
    </row>
    <row r="233" spans="1:16" ht="26.25" customHeight="1" x14ac:dyDescent="0.2">
      <c r="A233" s="14"/>
      <c r="B233" s="75"/>
      <c r="C233" s="73" t="s">
        <v>3599</v>
      </c>
      <c r="D233" s="78" t="s">
        <v>86</v>
      </c>
      <c r="E233" s="13">
        <v>44513</v>
      </c>
      <c r="F233" s="76" t="s">
        <v>554</v>
      </c>
      <c r="G233" s="13">
        <v>44515</v>
      </c>
      <c r="H233" s="77" t="s">
        <v>3366</v>
      </c>
      <c r="I233" s="16">
        <v>90</v>
      </c>
      <c r="J233" s="16">
        <v>50</v>
      </c>
      <c r="K233" s="16">
        <v>28</v>
      </c>
      <c r="L233" s="16">
        <v>14</v>
      </c>
      <c r="M233" s="81">
        <v>31.5</v>
      </c>
      <c r="N233" s="95">
        <v>31.5</v>
      </c>
      <c r="O233" s="64">
        <v>2530</v>
      </c>
      <c r="P233" s="65">
        <f>Table2245789101123456789101112131415161718192021222324252627282930[[#This Row],[PEMBULATAN]]*O233</f>
        <v>79695</v>
      </c>
    </row>
    <row r="234" spans="1:16" ht="26.25" customHeight="1" x14ac:dyDescent="0.2">
      <c r="A234" s="14"/>
      <c r="B234" s="75"/>
      <c r="C234" s="73" t="s">
        <v>3600</v>
      </c>
      <c r="D234" s="78" t="s">
        <v>86</v>
      </c>
      <c r="E234" s="13">
        <v>44513</v>
      </c>
      <c r="F234" s="76" t="s">
        <v>554</v>
      </c>
      <c r="G234" s="13">
        <v>44515</v>
      </c>
      <c r="H234" s="77" t="s">
        <v>3366</v>
      </c>
      <c r="I234" s="16">
        <v>90</v>
      </c>
      <c r="J234" s="16">
        <v>54</v>
      </c>
      <c r="K234" s="16">
        <v>28</v>
      </c>
      <c r="L234" s="16">
        <v>16</v>
      </c>
      <c r="M234" s="81">
        <v>34.020000000000003</v>
      </c>
      <c r="N234" s="95">
        <v>34.020000000000003</v>
      </c>
      <c r="O234" s="64">
        <v>2530</v>
      </c>
      <c r="P234" s="65">
        <f>Table2245789101123456789101112131415161718192021222324252627282930[[#This Row],[PEMBULATAN]]*O234</f>
        <v>86070.6</v>
      </c>
    </row>
    <row r="235" spans="1:16" ht="26.25" customHeight="1" x14ac:dyDescent="0.2">
      <c r="A235" s="14"/>
      <c r="B235" s="75"/>
      <c r="C235" s="73" t="s">
        <v>3601</v>
      </c>
      <c r="D235" s="78" t="s">
        <v>86</v>
      </c>
      <c r="E235" s="13">
        <v>44513</v>
      </c>
      <c r="F235" s="76" t="s">
        <v>554</v>
      </c>
      <c r="G235" s="13">
        <v>44515</v>
      </c>
      <c r="H235" s="77" t="s">
        <v>3366</v>
      </c>
      <c r="I235" s="16">
        <v>80</v>
      </c>
      <c r="J235" s="16">
        <v>50</v>
      </c>
      <c r="K235" s="16">
        <v>30</v>
      </c>
      <c r="L235" s="16">
        <v>14</v>
      </c>
      <c r="M235" s="81">
        <v>30</v>
      </c>
      <c r="N235" s="95">
        <v>30</v>
      </c>
      <c r="O235" s="64">
        <v>2530</v>
      </c>
      <c r="P235" s="65">
        <f>Table2245789101123456789101112131415161718192021222324252627282930[[#This Row],[PEMBULATAN]]*O235</f>
        <v>75900</v>
      </c>
    </row>
    <row r="236" spans="1:16" ht="26.25" customHeight="1" x14ac:dyDescent="0.2">
      <c r="A236" s="14"/>
      <c r="B236" s="75"/>
      <c r="C236" s="73" t="s">
        <v>3602</v>
      </c>
      <c r="D236" s="78" t="s">
        <v>86</v>
      </c>
      <c r="E236" s="13">
        <v>44513</v>
      </c>
      <c r="F236" s="76" t="s">
        <v>554</v>
      </c>
      <c r="G236" s="13">
        <v>44515</v>
      </c>
      <c r="H236" s="77" t="s">
        <v>3366</v>
      </c>
      <c r="I236" s="16">
        <v>80</v>
      </c>
      <c r="J236" s="16">
        <v>54</v>
      </c>
      <c r="K236" s="16">
        <v>28</v>
      </c>
      <c r="L236" s="16">
        <v>15</v>
      </c>
      <c r="M236" s="81">
        <v>30.24</v>
      </c>
      <c r="N236" s="95">
        <v>30.24</v>
      </c>
      <c r="O236" s="64">
        <v>2530</v>
      </c>
      <c r="P236" s="65">
        <f>Table2245789101123456789101112131415161718192021222324252627282930[[#This Row],[PEMBULATAN]]*O236</f>
        <v>76507.199999999997</v>
      </c>
    </row>
    <row r="237" spans="1:16" ht="26.25" customHeight="1" x14ac:dyDescent="0.2">
      <c r="A237" s="14"/>
      <c r="B237" s="75"/>
      <c r="C237" s="73" t="s">
        <v>3603</v>
      </c>
      <c r="D237" s="78" t="s">
        <v>86</v>
      </c>
      <c r="E237" s="13">
        <v>44513</v>
      </c>
      <c r="F237" s="76" t="s">
        <v>554</v>
      </c>
      <c r="G237" s="13">
        <v>44515</v>
      </c>
      <c r="H237" s="77" t="s">
        <v>3366</v>
      </c>
      <c r="I237" s="16">
        <v>100</v>
      </c>
      <c r="J237" s="16">
        <v>60</v>
      </c>
      <c r="K237" s="16">
        <v>33</v>
      </c>
      <c r="L237" s="16">
        <v>17</v>
      </c>
      <c r="M237" s="81">
        <v>49.5</v>
      </c>
      <c r="N237" s="95">
        <v>49.5</v>
      </c>
      <c r="O237" s="64">
        <v>2530</v>
      </c>
      <c r="P237" s="65">
        <f>Table2245789101123456789101112131415161718192021222324252627282930[[#This Row],[PEMBULATAN]]*O237</f>
        <v>125235</v>
      </c>
    </row>
    <row r="238" spans="1:16" ht="26.25" customHeight="1" x14ac:dyDescent="0.2">
      <c r="A238" s="14"/>
      <c r="B238" s="75"/>
      <c r="C238" s="73" t="s">
        <v>3604</v>
      </c>
      <c r="D238" s="78" t="s">
        <v>86</v>
      </c>
      <c r="E238" s="13">
        <v>44513</v>
      </c>
      <c r="F238" s="76" t="s">
        <v>554</v>
      </c>
      <c r="G238" s="13">
        <v>44515</v>
      </c>
      <c r="H238" s="77" t="s">
        <v>3366</v>
      </c>
      <c r="I238" s="16">
        <v>99</v>
      </c>
      <c r="J238" s="16">
        <v>50</v>
      </c>
      <c r="K238" s="16">
        <v>30</v>
      </c>
      <c r="L238" s="16">
        <v>25</v>
      </c>
      <c r="M238" s="81">
        <v>37.125</v>
      </c>
      <c r="N238" s="95">
        <v>37.125</v>
      </c>
      <c r="O238" s="64">
        <v>2530</v>
      </c>
      <c r="P238" s="65">
        <f>Table2245789101123456789101112131415161718192021222324252627282930[[#This Row],[PEMBULATAN]]*O238</f>
        <v>93926.25</v>
      </c>
    </row>
    <row r="239" spans="1:16" ht="26.25" customHeight="1" x14ac:dyDescent="0.2">
      <c r="A239" s="14"/>
      <c r="B239" s="75"/>
      <c r="C239" s="73" t="s">
        <v>3605</v>
      </c>
      <c r="D239" s="78" t="s">
        <v>86</v>
      </c>
      <c r="E239" s="13">
        <v>44513</v>
      </c>
      <c r="F239" s="76" t="s">
        <v>554</v>
      </c>
      <c r="G239" s="13">
        <v>44515</v>
      </c>
      <c r="H239" s="77" t="s">
        <v>3366</v>
      </c>
      <c r="I239" s="16">
        <v>90</v>
      </c>
      <c r="J239" s="16">
        <v>63</v>
      </c>
      <c r="K239" s="16">
        <v>25</v>
      </c>
      <c r="L239" s="16">
        <v>14</v>
      </c>
      <c r="M239" s="81">
        <v>35.4375</v>
      </c>
      <c r="N239" s="95">
        <v>36</v>
      </c>
      <c r="O239" s="64">
        <v>2530</v>
      </c>
      <c r="P239" s="65">
        <f>Table2245789101123456789101112131415161718192021222324252627282930[[#This Row],[PEMBULATAN]]*O239</f>
        <v>91080</v>
      </c>
    </row>
    <row r="240" spans="1:16" ht="26.25" customHeight="1" x14ac:dyDescent="0.2">
      <c r="A240" s="14"/>
      <c r="B240" s="75"/>
      <c r="C240" s="73" t="s">
        <v>3606</v>
      </c>
      <c r="D240" s="78" t="s">
        <v>86</v>
      </c>
      <c r="E240" s="13">
        <v>44513</v>
      </c>
      <c r="F240" s="76" t="s">
        <v>554</v>
      </c>
      <c r="G240" s="13">
        <v>44515</v>
      </c>
      <c r="H240" s="77" t="s">
        <v>3366</v>
      </c>
      <c r="I240" s="16">
        <v>80</v>
      </c>
      <c r="J240" s="16">
        <v>26</v>
      </c>
      <c r="K240" s="16">
        <v>18</v>
      </c>
      <c r="L240" s="16">
        <v>15</v>
      </c>
      <c r="M240" s="81">
        <v>9.36</v>
      </c>
      <c r="N240" s="95">
        <v>15</v>
      </c>
      <c r="O240" s="64">
        <v>2530</v>
      </c>
      <c r="P240" s="65">
        <f>Table2245789101123456789101112131415161718192021222324252627282930[[#This Row],[PEMBULATAN]]*O240</f>
        <v>37950</v>
      </c>
    </row>
    <row r="241" spans="1:16" ht="26.25" customHeight="1" x14ac:dyDescent="0.2">
      <c r="A241" s="14"/>
      <c r="B241" s="75"/>
      <c r="C241" s="73" t="s">
        <v>3607</v>
      </c>
      <c r="D241" s="78" t="s">
        <v>86</v>
      </c>
      <c r="E241" s="13">
        <v>44513</v>
      </c>
      <c r="F241" s="76" t="s">
        <v>554</v>
      </c>
      <c r="G241" s="13">
        <v>44515</v>
      </c>
      <c r="H241" s="77" t="s">
        <v>3366</v>
      </c>
      <c r="I241" s="16">
        <v>95</v>
      </c>
      <c r="J241" s="16">
        <v>50</v>
      </c>
      <c r="K241" s="16">
        <v>35</v>
      </c>
      <c r="L241" s="16">
        <v>25</v>
      </c>
      <c r="M241" s="81">
        <v>41.5625</v>
      </c>
      <c r="N241" s="95">
        <v>41.5625</v>
      </c>
      <c r="O241" s="64">
        <v>2530</v>
      </c>
      <c r="P241" s="65">
        <f>Table2245789101123456789101112131415161718192021222324252627282930[[#This Row],[PEMBULATAN]]*O241</f>
        <v>105153.125</v>
      </c>
    </row>
    <row r="242" spans="1:16" ht="26.25" customHeight="1" x14ac:dyDescent="0.2">
      <c r="A242" s="14"/>
      <c r="B242" s="75"/>
      <c r="C242" s="73" t="s">
        <v>3608</v>
      </c>
      <c r="D242" s="78" t="s">
        <v>86</v>
      </c>
      <c r="E242" s="13">
        <v>44513</v>
      </c>
      <c r="F242" s="76" t="s">
        <v>554</v>
      </c>
      <c r="G242" s="13">
        <v>44515</v>
      </c>
      <c r="H242" s="77" t="s">
        <v>3366</v>
      </c>
      <c r="I242" s="16">
        <v>90</v>
      </c>
      <c r="J242" s="16">
        <v>50</v>
      </c>
      <c r="K242" s="16">
        <v>30</v>
      </c>
      <c r="L242" s="16">
        <v>27</v>
      </c>
      <c r="M242" s="81">
        <v>33.75</v>
      </c>
      <c r="N242" s="95">
        <v>33.75</v>
      </c>
      <c r="O242" s="64">
        <v>2530</v>
      </c>
      <c r="P242" s="65">
        <f>Table2245789101123456789101112131415161718192021222324252627282930[[#This Row],[PEMBULATAN]]*O242</f>
        <v>85387.5</v>
      </c>
    </row>
    <row r="243" spans="1:16" ht="26.25" customHeight="1" x14ac:dyDescent="0.2">
      <c r="A243" s="14"/>
      <c r="B243" s="75"/>
      <c r="C243" s="73" t="s">
        <v>3609</v>
      </c>
      <c r="D243" s="78" t="s">
        <v>86</v>
      </c>
      <c r="E243" s="13">
        <v>44513</v>
      </c>
      <c r="F243" s="76" t="s">
        <v>554</v>
      </c>
      <c r="G243" s="13">
        <v>44515</v>
      </c>
      <c r="H243" s="77" t="s">
        <v>3366</v>
      </c>
      <c r="I243" s="16">
        <v>75</v>
      </c>
      <c r="J243" s="16">
        <v>50</v>
      </c>
      <c r="K243" s="16">
        <v>25</v>
      </c>
      <c r="L243" s="16">
        <v>10</v>
      </c>
      <c r="M243" s="81">
        <v>23.4375</v>
      </c>
      <c r="N243" s="95">
        <v>24</v>
      </c>
      <c r="O243" s="64">
        <v>2530</v>
      </c>
      <c r="P243" s="65">
        <f>Table2245789101123456789101112131415161718192021222324252627282930[[#This Row],[PEMBULATAN]]*O243</f>
        <v>60720</v>
      </c>
    </row>
    <row r="244" spans="1:16" ht="26.25" customHeight="1" x14ac:dyDescent="0.2">
      <c r="A244" s="14"/>
      <c r="B244" s="75"/>
      <c r="C244" s="73" t="s">
        <v>3610</v>
      </c>
      <c r="D244" s="78" t="s">
        <v>86</v>
      </c>
      <c r="E244" s="13">
        <v>44513</v>
      </c>
      <c r="F244" s="76" t="s">
        <v>554</v>
      </c>
      <c r="G244" s="13">
        <v>44515</v>
      </c>
      <c r="H244" s="77" t="s">
        <v>3366</v>
      </c>
      <c r="I244" s="16">
        <v>58</v>
      </c>
      <c r="J244" s="16">
        <v>50</v>
      </c>
      <c r="K244" s="16">
        <v>23</v>
      </c>
      <c r="L244" s="16">
        <v>6</v>
      </c>
      <c r="M244" s="81">
        <v>16.675000000000001</v>
      </c>
      <c r="N244" s="95">
        <v>16.675000000000001</v>
      </c>
      <c r="O244" s="64">
        <v>2530</v>
      </c>
      <c r="P244" s="65">
        <f>Table2245789101123456789101112131415161718192021222324252627282930[[#This Row],[PEMBULATAN]]*O244</f>
        <v>42187.75</v>
      </c>
    </row>
    <row r="245" spans="1:16" ht="26.25" customHeight="1" x14ac:dyDescent="0.2">
      <c r="A245" s="14"/>
      <c r="B245" s="75"/>
      <c r="C245" s="73" t="s">
        <v>3611</v>
      </c>
      <c r="D245" s="78" t="s">
        <v>86</v>
      </c>
      <c r="E245" s="13">
        <v>44513</v>
      </c>
      <c r="F245" s="76" t="s">
        <v>554</v>
      </c>
      <c r="G245" s="13">
        <v>44515</v>
      </c>
      <c r="H245" s="77" t="s">
        <v>3366</v>
      </c>
      <c r="I245" s="16">
        <v>85</v>
      </c>
      <c r="J245" s="16">
        <v>52</v>
      </c>
      <c r="K245" s="16">
        <v>34</v>
      </c>
      <c r="L245" s="16">
        <v>12</v>
      </c>
      <c r="M245" s="81">
        <v>37.57</v>
      </c>
      <c r="N245" s="95">
        <v>37.57</v>
      </c>
      <c r="O245" s="64">
        <v>2530</v>
      </c>
      <c r="P245" s="65">
        <f>Table2245789101123456789101112131415161718192021222324252627282930[[#This Row],[PEMBULATAN]]*O245</f>
        <v>95052.1</v>
      </c>
    </row>
    <row r="246" spans="1:16" ht="26.25" customHeight="1" x14ac:dyDescent="0.2">
      <c r="A246" s="14"/>
      <c r="B246" s="75"/>
      <c r="C246" s="73" t="s">
        <v>3612</v>
      </c>
      <c r="D246" s="78" t="s">
        <v>86</v>
      </c>
      <c r="E246" s="13">
        <v>44513</v>
      </c>
      <c r="F246" s="76" t="s">
        <v>554</v>
      </c>
      <c r="G246" s="13">
        <v>44515</v>
      </c>
      <c r="H246" s="77" t="s">
        <v>3366</v>
      </c>
      <c r="I246" s="16">
        <v>110</v>
      </c>
      <c r="J246" s="16">
        <v>58</v>
      </c>
      <c r="K246" s="16">
        <v>34</v>
      </c>
      <c r="L246" s="16">
        <v>25</v>
      </c>
      <c r="M246" s="81">
        <v>54.23</v>
      </c>
      <c r="N246" s="95">
        <v>54.23</v>
      </c>
      <c r="O246" s="64">
        <v>2530</v>
      </c>
      <c r="P246" s="65">
        <f>Table2245789101123456789101112131415161718192021222324252627282930[[#This Row],[PEMBULATAN]]*O246</f>
        <v>137201.9</v>
      </c>
    </row>
    <row r="247" spans="1:16" ht="26.25" customHeight="1" x14ac:dyDescent="0.2">
      <c r="A247" s="14"/>
      <c r="B247" s="75"/>
      <c r="C247" s="73" t="s">
        <v>3613</v>
      </c>
      <c r="D247" s="78" t="s">
        <v>86</v>
      </c>
      <c r="E247" s="13">
        <v>44513</v>
      </c>
      <c r="F247" s="76" t="s">
        <v>554</v>
      </c>
      <c r="G247" s="13">
        <v>44515</v>
      </c>
      <c r="H247" s="77" t="s">
        <v>3366</v>
      </c>
      <c r="I247" s="16">
        <v>96</v>
      </c>
      <c r="J247" s="16">
        <v>54</v>
      </c>
      <c r="K247" s="16">
        <v>30</v>
      </c>
      <c r="L247" s="16">
        <v>23</v>
      </c>
      <c r="M247" s="81">
        <v>38.880000000000003</v>
      </c>
      <c r="N247" s="95">
        <v>38.880000000000003</v>
      </c>
      <c r="O247" s="64">
        <v>2530</v>
      </c>
      <c r="P247" s="65">
        <f>Table2245789101123456789101112131415161718192021222324252627282930[[#This Row],[PEMBULATAN]]*O247</f>
        <v>98366.400000000009</v>
      </c>
    </row>
    <row r="248" spans="1:16" ht="26.25" customHeight="1" x14ac:dyDescent="0.2">
      <c r="A248" s="14"/>
      <c r="B248" s="75"/>
      <c r="C248" s="73" t="s">
        <v>3614</v>
      </c>
      <c r="D248" s="78" t="s">
        <v>86</v>
      </c>
      <c r="E248" s="13">
        <v>44513</v>
      </c>
      <c r="F248" s="76" t="s">
        <v>554</v>
      </c>
      <c r="G248" s="13">
        <v>44515</v>
      </c>
      <c r="H248" s="77" t="s">
        <v>3366</v>
      </c>
      <c r="I248" s="16">
        <v>107</v>
      </c>
      <c r="J248" s="16">
        <v>54</v>
      </c>
      <c r="K248" s="16">
        <v>33</v>
      </c>
      <c r="L248" s="16">
        <v>41</v>
      </c>
      <c r="M248" s="81">
        <v>47.668500000000002</v>
      </c>
      <c r="N248" s="95">
        <v>47.668500000000002</v>
      </c>
      <c r="O248" s="64">
        <v>2530</v>
      </c>
      <c r="P248" s="65">
        <f>Table2245789101123456789101112131415161718192021222324252627282930[[#This Row],[PEMBULATAN]]*O248</f>
        <v>120601.30500000001</v>
      </c>
    </row>
    <row r="249" spans="1:16" ht="26.25" customHeight="1" x14ac:dyDescent="0.2">
      <c r="A249" s="14"/>
      <c r="B249" s="75"/>
      <c r="C249" s="73" t="s">
        <v>3615</v>
      </c>
      <c r="D249" s="78" t="s">
        <v>86</v>
      </c>
      <c r="E249" s="13">
        <v>44513</v>
      </c>
      <c r="F249" s="76" t="s">
        <v>554</v>
      </c>
      <c r="G249" s="13">
        <v>44515</v>
      </c>
      <c r="H249" s="77" t="s">
        <v>3366</v>
      </c>
      <c r="I249" s="16">
        <v>90</v>
      </c>
      <c r="J249" s="16">
        <v>55</v>
      </c>
      <c r="K249" s="16">
        <v>30</v>
      </c>
      <c r="L249" s="16">
        <v>22</v>
      </c>
      <c r="M249" s="81">
        <v>37.125</v>
      </c>
      <c r="N249" s="95">
        <v>37.125</v>
      </c>
      <c r="O249" s="64">
        <v>2530</v>
      </c>
      <c r="P249" s="65">
        <f>Table2245789101123456789101112131415161718192021222324252627282930[[#This Row],[PEMBULATAN]]*O249</f>
        <v>93926.25</v>
      </c>
    </row>
    <row r="250" spans="1:16" ht="26.25" customHeight="1" x14ac:dyDescent="0.2">
      <c r="A250" s="14"/>
      <c r="B250" s="75"/>
      <c r="C250" s="73" t="s">
        <v>3616</v>
      </c>
      <c r="D250" s="78" t="s">
        <v>86</v>
      </c>
      <c r="E250" s="13">
        <v>44513</v>
      </c>
      <c r="F250" s="76" t="s">
        <v>554</v>
      </c>
      <c r="G250" s="13">
        <v>44515</v>
      </c>
      <c r="H250" s="77" t="s">
        <v>3366</v>
      </c>
      <c r="I250" s="16">
        <v>80</v>
      </c>
      <c r="J250" s="16">
        <v>58</v>
      </c>
      <c r="K250" s="16">
        <v>28</v>
      </c>
      <c r="L250" s="16">
        <v>20</v>
      </c>
      <c r="M250" s="81">
        <v>32.479999999999997</v>
      </c>
      <c r="N250" s="95">
        <v>33</v>
      </c>
      <c r="O250" s="64">
        <v>2530</v>
      </c>
      <c r="P250" s="65">
        <f>Table2245789101123456789101112131415161718192021222324252627282930[[#This Row],[PEMBULATAN]]*O250</f>
        <v>83490</v>
      </c>
    </row>
    <row r="251" spans="1:16" ht="26.25" customHeight="1" x14ac:dyDescent="0.2">
      <c r="A251" s="14"/>
      <c r="B251" s="75"/>
      <c r="C251" s="73" t="s">
        <v>3617</v>
      </c>
      <c r="D251" s="78" t="s">
        <v>86</v>
      </c>
      <c r="E251" s="13">
        <v>44513</v>
      </c>
      <c r="F251" s="76" t="s">
        <v>554</v>
      </c>
      <c r="G251" s="13">
        <v>44515</v>
      </c>
      <c r="H251" s="77" t="s">
        <v>3366</v>
      </c>
      <c r="I251" s="16">
        <v>77</v>
      </c>
      <c r="J251" s="16">
        <v>70</v>
      </c>
      <c r="K251" s="16">
        <v>28</v>
      </c>
      <c r="L251" s="16">
        <v>12</v>
      </c>
      <c r="M251" s="81">
        <v>37.729999999999997</v>
      </c>
      <c r="N251" s="95">
        <v>37.729999999999997</v>
      </c>
      <c r="O251" s="64">
        <v>2530</v>
      </c>
      <c r="P251" s="65">
        <f>Table2245789101123456789101112131415161718192021222324252627282930[[#This Row],[PEMBULATAN]]*O251</f>
        <v>95456.9</v>
      </c>
    </row>
    <row r="252" spans="1:16" ht="26.25" customHeight="1" x14ac:dyDescent="0.2">
      <c r="A252" s="14"/>
      <c r="B252" s="75"/>
      <c r="C252" s="73" t="s">
        <v>3618</v>
      </c>
      <c r="D252" s="78" t="s">
        <v>86</v>
      </c>
      <c r="E252" s="13">
        <v>44513</v>
      </c>
      <c r="F252" s="76" t="s">
        <v>554</v>
      </c>
      <c r="G252" s="13">
        <v>44515</v>
      </c>
      <c r="H252" s="77" t="s">
        <v>3366</v>
      </c>
      <c r="I252" s="16">
        <v>70</v>
      </c>
      <c r="J252" s="16">
        <v>58</v>
      </c>
      <c r="K252" s="16">
        <v>27</v>
      </c>
      <c r="L252" s="16">
        <v>7</v>
      </c>
      <c r="M252" s="81">
        <v>27.405000000000001</v>
      </c>
      <c r="N252" s="95">
        <v>28</v>
      </c>
      <c r="O252" s="64">
        <v>2530</v>
      </c>
      <c r="P252" s="65">
        <f>Table2245789101123456789101112131415161718192021222324252627282930[[#This Row],[PEMBULATAN]]*O252</f>
        <v>70840</v>
      </c>
    </row>
    <row r="253" spans="1:16" ht="26.25" customHeight="1" x14ac:dyDescent="0.2">
      <c r="A253" s="14"/>
      <c r="B253" s="75"/>
      <c r="C253" s="73" t="s">
        <v>3619</v>
      </c>
      <c r="D253" s="78" t="s">
        <v>86</v>
      </c>
      <c r="E253" s="13">
        <v>44513</v>
      </c>
      <c r="F253" s="76" t="s">
        <v>554</v>
      </c>
      <c r="G253" s="13">
        <v>44515</v>
      </c>
      <c r="H253" s="77" t="s">
        <v>3366</v>
      </c>
      <c r="I253" s="16">
        <v>76</v>
      </c>
      <c r="J253" s="16">
        <v>50</v>
      </c>
      <c r="K253" s="16">
        <v>28</v>
      </c>
      <c r="L253" s="16">
        <v>17</v>
      </c>
      <c r="M253" s="81">
        <v>26.6</v>
      </c>
      <c r="N253" s="95">
        <v>26.6</v>
      </c>
      <c r="O253" s="64">
        <v>2530</v>
      </c>
      <c r="P253" s="65">
        <f>Table2245789101123456789101112131415161718192021222324252627282930[[#This Row],[PEMBULATAN]]*O253</f>
        <v>67298</v>
      </c>
    </row>
    <row r="254" spans="1:16" ht="26.25" customHeight="1" x14ac:dyDescent="0.2">
      <c r="A254" s="14"/>
      <c r="B254" s="75"/>
      <c r="C254" s="73" t="s">
        <v>3620</v>
      </c>
      <c r="D254" s="78" t="s">
        <v>86</v>
      </c>
      <c r="E254" s="13">
        <v>44513</v>
      </c>
      <c r="F254" s="76" t="s">
        <v>554</v>
      </c>
      <c r="G254" s="13">
        <v>44515</v>
      </c>
      <c r="H254" s="77" t="s">
        <v>3366</v>
      </c>
      <c r="I254" s="16">
        <v>80</v>
      </c>
      <c r="J254" s="16">
        <v>58</v>
      </c>
      <c r="K254" s="16">
        <v>30</v>
      </c>
      <c r="L254" s="16">
        <v>13</v>
      </c>
      <c r="M254" s="81">
        <v>34.799999999999997</v>
      </c>
      <c r="N254" s="95">
        <v>34.799999999999997</v>
      </c>
      <c r="O254" s="64">
        <v>2530</v>
      </c>
      <c r="P254" s="65">
        <f>Table2245789101123456789101112131415161718192021222324252627282930[[#This Row],[PEMBULATAN]]*O254</f>
        <v>88044</v>
      </c>
    </row>
    <row r="255" spans="1:16" ht="26.25" customHeight="1" x14ac:dyDescent="0.2">
      <c r="A255" s="14"/>
      <c r="B255" s="75"/>
      <c r="C255" s="73" t="s">
        <v>3621</v>
      </c>
      <c r="D255" s="78" t="s">
        <v>86</v>
      </c>
      <c r="E255" s="13">
        <v>44513</v>
      </c>
      <c r="F255" s="76" t="s">
        <v>554</v>
      </c>
      <c r="G255" s="13">
        <v>44515</v>
      </c>
      <c r="H255" s="77" t="s">
        <v>3366</v>
      </c>
      <c r="I255" s="16">
        <v>40</v>
      </c>
      <c r="J255" s="16">
        <v>40</v>
      </c>
      <c r="K255" s="16">
        <v>60</v>
      </c>
      <c r="L255" s="16">
        <v>7</v>
      </c>
      <c r="M255" s="81">
        <v>24</v>
      </c>
      <c r="N255" s="95">
        <v>24</v>
      </c>
      <c r="O255" s="64">
        <v>2530</v>
      </c>
      <c r="P255" s="65">
        <f>Table2245789101123456789101112131415161718192021222324252627282930[[#This Row],[PEMBULATAN]]*O255</f>
        <v>60720</v>
      </c>
    </row>
    <row r="256" spans="1:16" ht="26.25" customHeight="1" x14ac:dyDescent="0.2">
      <c r="A256" s="14"/>
      <c r="B256" s="75"/>
      <c r="C256" s="73" t="s">
        <v>3622</v>
      </c>
      <c r="D256" s="78" t="s">
        <v>86</v>
      </c>
      <c r="E256" s="13">
        <v>44513</v>
      </c>
      <c r="F256" s="76" t="s">
        <v>554</v>
      </c>
      <c r="G256" s="13">
        <v>44515</v>
      </c>
      <c r="H256" s="77" t="s">
        <v>3366</v>
      </c>
      <c r="I256" s="16">
        <v>73</v>
      </c>
      <c r="J256" s="16">
        <v>30</v>
      </c>
      <c r="K256" s="16">
        <v>50</v>
      </c>
      <c r="L256" s="16">
        <v>9</v>
      </c>
      <c r="M256" s="81">
        <v>27.375</v>
      </c>
      <c r="N256" s="95">
        <v>28</v>
      </c>
      <c r="O256" s="64">
        <v>2530</v>
      </c>
      <c r="P256" s="65">
        <f>Table2245789101123456789101112131415161718192021222324252627282930[[#This Row],[PEMBULATAN]]*O256</f>
        <v>70840</v>
      </c>
    </row>
    <row r="257" spans="1:16" ht="26.25" customHeight="1" x14ac:dyDescent="0.2">
      <c r="A257" s="14"/>
      <c r="B257" s="75"/>
      <c r="C257" s="73" t="s">
        <v>3623</v>
      </c>
      <c r="D257" s="78" t="s">
        <v>86</v>
      </c>
      <c r="E257" s="13">
        <v>44513</v>
      </c>
      <c r="F257" s="76" t="s">
        <v>554</v>
      </c>
      <c r="G257" s="13">
        <v>44515</v>
      </c>
      <c r="H257" s="77" t="s">
        <v>3366</v>
      </c>
      <c r="I257" s="16">
        <v>87</v>
      </c>
      <c r="J257" s="16">
        <v>55</v>
      </c>
      <c r="K257" s="16">
        <v>30</v>
      </c>
      <c r="L257" s="16">
        <v>14</v>
      </c>
      <c r="M257" s="81">
        <v>35.887500000000003</v>
      </c>
      <c r="N257" s="95">
        <v>35.887500000000003</v>
      </c>
      <c r="O257" s="64">
        <v>2530</v>
      </c>
      <c r="P257" s="65">
        <f>Table2245789101123456789101112131415161718192021222324252627282930[[#This Row],[PEMBULATAN]]*O257</f>
        <v>90795.375</v>
      </c>
    </row>
    <row r="258" spans="1:16" ht="26.25" customHeight="1" x14ac:dyDescent="0.2">
      <c r="A258" s="14"/>
      <c r="B258" s="75"/>
      <c r="C258" s="73" t="s">
        <v>3624</v>
      </c>
      <c r="D258" s="78" t="s">
        <v>86</v>
      </c>
      <c r="E258" s="13">
        <v>44513</v>
      </c>
      <c r="F258" s="76" t="s">
        <v>554</v>
      </c>
      <c r="G258" s="13">
        <v>44515</v>
      </c>
      <c r="H258" s="77" t="s">
        <v>3366</v>
      </c>
      <c r="I258" s="16">
        <v>83</v>
      </c>
      <c r="J258" s="16">
        <v>58</v>
      </c>
      <c r="K258" s="16">
        <v>30</v>
      </c>
      <c r="L258" s="16">
        <v>15</v>
      </c>
      <c r="M258" s="81">
        <v>36.104999999999997</v>
      </c>
      <c r="N258" s="95">
        <v>36.104999999999997</v>
      </c>
      <c r="O258" s="64">
        <v>2530</v>
      </c>
      <c r="P258" s="65">
        <f>Table2245789101123456789101112131415161718192021222324252627282930[[#This Row],[PEMBULATAN]]*O258</f>
        <v>91345.65</v>
      </c>
    </row>
    <row r="259" spans="1:16" ht="26.25" customHeight="1" x14ac:dyDescent="0.2">
      <c r="A259" s="14"/>
      <c r="B259" s="75"/>
      <c r="C259" s="73" t="s">
        <v>3625</v>
      </c>
      <c r="D259" s="78" t="s">
        <v>86</v>
      </c>
      <c r="E259" s="13">
        <v>44513</v>
      </c>
      <c r="F259" s="76" t="s">
        <v>554</v>
      </c>
      <c r="G259" s="13">
        <v>44515</v>
      </c>
      <c r="H259" s="77" t="s">
        <v>3366</v>
      </c>
      <c r="I259" s="16">
        <v>50</v>
      </c>
      <c r="J259" s="16">
        <v>35</v>
      </c>
      <c r="K259" s="16">
        <v>20</v>
      </c>
      <c r="L259" s="16">
        <v>9</v>
      </c>
      <c r="M259" s="81">
        <v>8.75</v>
      </c>
      <c r="N259" s="95">
        <v>9</v>
      </c>
      <c r="O259" s="64">
        <v>2530</v>
      </c>
      <c r="P259" s="65">
        <f>Table2245789101123456789101112131415161718192021222324252627282930[[#This Row],[PEMBULATAN]]*O259</f>
        <v>22770</v>
      </c>
    </row>
    <row r="260" spans="1:16" ht="26.25" customHeight="1" x14ac:dyDescent="0.2">
      <c r="A260" s="14"/>
      <c r="B260" s="75"/>
      <c r="C260" s="73" t="s">
        <v>3626</v>
      </c>
      <c r="D260" s="78" t="s">
        <v>86</v>
      </c>
      <c r="E260" s="13">
        <v>44513</v>
      </c>
      <c r="F260" s="76" t="s">
        <v>554</v>
      </c>
      <c r="G260" s="13">
        <v>44515</v>
      </c>
      <c r="H260" s="77" t="s">
        <v>3366</v>
      </c>
      <c r="I260" s="16">
        <v>73</v>
      </c>
      <c r="J260" s="16">
        <v>56</v>
      </c>
      <c r="K260" s="16">
        <v>39</v>
      </c>
      <c r="L260" s="16">
        <v>11</v>
      </c>
      <c r="M260" s="81">
        <v>39.857999999999997</v>
      </c>
      <c r="N260" s="95">
        <v>39.857999999999997</v>
      </c>
      <c r="O260" s="64">
        <v>2530</v>
      </c>
      <c r="P260" s="65">
        <f>Table2245789101123456789101112131415161718192021222324252627282930[[#This Row],[PEMBULATAN]]*O260</f>
        <v>100840.73999999999</v>
      </c>
    </row>
    <row r="261" spans="1:16" ht="26.25" customHeight="1" x14ac:dyDescent="0.2">
      <c r="A261" s="14"/>
      <c r="B261" s="75"/>
      <c r="C261" s="73" t="s">
        <v>3627</v>
      </c>
      <c r="D261" s="78" t="s">
        <v>86</v>
      </c>
      <c r="E261" s="13">
        <v>44513</v>
      </c>
      <c r="F261" s="76" t="s">
        <v>554</v>
      </c>
      <c r="G261" s="13">
        <v>44515</v>
      </c>
      <c r="H261" s="77" t="s">
        <v>3366</v>
      </c>
      <c r="I261" s="16">
        <v>72</v>
      </c>
      <c r="J261" s="16">
        <v>50</v>
      </c>
      <c r="K261" s="16">
        <v>25</v>
      </c>
      <c r="L261" s="16">
        <v>9</v>
      </c>
      <c r="M261" s="81">
        <v>22.5</v>
      </c>
      <c r="N261" s="95">
        <v>22.5</v>
      </c>
      <c r="O261" s="64">
        <v>2530</v>
      </c>
      <c r="P261" s="65">
        <f>Table2245789101123456789101112131415161718192021222324252627282930[[#This Row],[PEMBULATAN]]*O261</f>
        <v>56925</v>
      </c>
    </row>
    <row r="262" spans="1:16" ht="26.25" customHeight="1" x14ac:dyDescent="0.2">
      <c r="A262" s="14"/>
      <c r="B262" s="75"/>
      <c r="C262" s="73" t="s">
        <v>3628</v>
      </c>
      <c r="D262" s="78" t="s">
        <v>86</v>
      </c>
      <c r="E262" s="13">
        <v>44513</v>
      </c>
      <c r="F262" s="76" t="s">
        <v>554</v>
      </c>
      <c r="G262" s="13">
        <v>44515</v>
      </c>
      <c r="H262" s="77" t="s">
        <v>3366</v>
      </c>
      <c r="I262" s="16">
        <v>79</v>
      </c>
      <c r="J262" s="16">
        <v>58</v>
      </c>
      <c r="K262" s="16">
        <v>34</v>
      </c>
      <c r="L262" s="16">
        <v>16</v>
      </c>
      <c r="M262" s="81">
        <v>38.947000000000003</v>
      </c>
      <c r="N262" s="95">
        <v>38.947000000000003</v>
      </c>
      <c r="O262" s="64">
        <v>2530</v>
      </c>
      <c r="P262" s="65">
        <f>Table2245789101123456789101112131415161718192021222324252627282930[[#This Row],[PEMBULATAN]]*O262</f>
        <v>98535.91</v>
      </c>
    </row>
    <row r="263" spans="1:16" ht="26.25" customHeight="1" x14ac:dyDescent="0.2">
      <c r="A263" s="14"/>
      <c r="B263" s="75"/>
      <c r="C263" s="73" t="s">
        <v>3629</v>
      </c>
      <c r="D263" s="78" t="s">
        <v>86</v>
      </c>
      <c r="E263" s="13">
        <v>44513</v>
      </c>
      <c r="F263" s="76" t="s">
        <v>554</v>
      </c>
      <c r="G263" s="13">
        <v>44515</v>
      </c>
      <c r="H263" s="77" t="s">
        <v>3366</v>
      </c>
      <c r="I263" s="16">
        <v>68</v>
      </c>
      <c r="J263" s="16">
        <v>30</v>
      </c>
      <c r="K263" s="16">
        <v>53</v>
      </c>
      <c r="L263" s="16">
        <v>14</v>
      </c>
      <c r="M263" s="81">
        <v>27.03</v>
      </c>
      <c r="N263" s="95">
        <v>27.03</v>
      </c>
      <c r="O263" s="64">
        <v>2530</v>
      </c>
      <c r="P263" s="65">
        <f>Table2245789101123456789101112131415161718192021222324252627282930[[#This Row],[PEMBULATAN]]*O263</f>
        <v>68385.900000000009</v>
      </c>
    </row>
    <row r="264" spans="1:16" ht="26.25" customHeight="1" x14ac:dyDescent="0.2">
      <c r="A264" s="14"/>
      <c r="B264" s="75"/>
      <c r="C264" s="73" t="s">
        <v>3630</v>
      </c>
      <c r="D264" s="78" t="s">
        <v>86</v>
      </c>
      <c r="E264" s="13">
        <v>44513</v>
      </c>
      <c r="F264" s="76" t="s">
        <v>554</v>
      </c>
      <c r="G264" s="13">
        <v>44515</v>
      </c>
      <c r="H264" s="77" t="s">
        <v>3366</v>
      </c>
      <c r="I264" s="16">
        <v>93</v>
      </c>
      <c r="J264" s="16">
        <v>58</v>
      </c>
      <c r="K264" s="16">
        <v>40</v>
      </c>
      <c r="L264" s="16">
        <v>31</v>
      </c>
      <c r="M264" s="81">
        <v>53.94</v>
      </c>
      <c r="N264" s="95">
        <v>53.94</v>
      </c>
      <c r="O264" s="64">
        <v>2530</v>
      </c>
      <c r="P264" s="65">
        <f>Table2245789101123456789101112131415161718192021222324252627282930[[#This Row],[PEMBULATAN]]*O264</f>
        <v>136468.19999999998</v>
      </c>
    </row>
    <row r="265" spans="1:16" ht="26.25" customHeight="1" x14ac:dyDescent="0.2">
      <c r="A265" s="14"/>
      <c r="B265" s="75"/>
      <c r="C265" s="73" t="s">
        <v>3631</v>
      </c>
      <c r="D265" s="78" t="s">
        <v>86</v>
      </c>
      <c r="E265" s="13">
        <v>44513</v>
      </c>
      <c r="F265" s="76" t="s">
        <v>554</v>
      </c>
      <c r="G265" s="13">
        <v>44515</v>
      </c>
      <c r="H265" s="77" t="s">
        <v>3366</v>
      </c>
      <c r="I265" s="16">
        <v>87</v>
      </c>
      <c r="J265" s="16">
        <v>54</v>
      </c>
      <c r="K265" s="16">
        <v>35</v>
      </c>
      <c r="L265" s="16">
        <v>25</v>
      </c>
      <c r="M265" s="81">
        <v>41.107500000000002</v>
      </c>
      <c r="N265" s="95">
        <v>41.107500000000002</v>
      </c>
      <c r="O265" s="64">
        <v>2530</v>
      </c>
      <c r="P265" s="65">
        <f>Table2245789101123456789101112131415161718192021222324252627282930[[#This Row],[PEMBULATAN]]*O265</f>
        <v>104001.97500000001</v>
      </c>
    </row>
    <row r="266" spans="1:16" ht="26.25" customHeight="1" x14ac:dyDescent="0.2">
      <c r="A266" s="14"/>
      <c r="B266" s="75"/>
      <c r="C266" s="73" t="s">
        <v>3632</v>
      </c>
      <c r="D266" s="78" t="s">
        <v>86</v>
      </c>
      <c r="E266" s="13">
        <v>44513</v>
      </c>
      <c r="F266" s="76" t="s">
        <v>554</v>
      </c>
      <c r="G266" s="13">
        <v>44515</v>
      </c>
      <c r="H266" s="77" t="s">
        <v>3366</v>
      </c>
      <c r="I266" s="16">
        <v>80</v>
      </c>
      <c r="J266" s="16">
        <v>63</v>
      </c>
      <c r="K266" s="16">
        <v>25</v>
      </c>
      <c r="L266" s="16">
        <v>14</v>
      </c>
      <c r="M266" s="81">
        <v>31.5</v>
      </c>
      <c r="N266" s="95">
        <v>31.5</v>
      </c>
      <c r="O266" s="64">
        <v>2530</v>
      </c>
      <c r="P266" s="65">
        <f>Table2245789101123456789101112131415161718192021222324252627282930[[#This Row],[PEMBULATAN]]*O266</f>
        <v>79695</v>
      </c>
    </row>
    <row r="267" spans="1:16" ht="26.25" customHeight="1" x14ac:dyDescent="0.2">
      <c r="A267" s="14"/>
      <c r="B267" s="75"/>
      <c r="C267" s="73" t="s">
        <v>3633</v>
      </c>
      <c r="D267" s="78" t="s">
        <v>86</v>
      </c>
      <c r="E267" s="13">
        <v>44513</v>
      </c>
      <c r="F267" s="76" t="s">
        <v>554</v>
      </c>
      <c r="G267" s="13">
        <v>44515</v>
      </c>
      <c r="H267" s="77" t="s">
        <v>3366</v>
      </c>
      <c r="I267" s="16">
        <v>96</v>
      </c>
      <c r="J267" s="16">
        <v>54</v>
      </c>
      <c r="K267" s="16">
        <v>38</v>
      </c>
      <c r="L267" s="16">
        <v>27</v>
      </c>
      <c r="M267" s="81">
        <v>49.247999999999998</v>
      </c>
      <c r="N267" s="95">
        <v>49.247999999999998</v>
      </c>
      <c r="O267" s="64">
        <v>2530</v>
      </c>
      <c r="P267" s="65">
        <f>Table2245789101123456789101112131415161718192021222324252627282930[[#This Row],[PEMBULATAN]]*O267</f>
        <v>124597.43999999999</v>
      </c>
    </row>
    <row r="268" spans="1:16" ht="26.25" customHeight="1" x14ac:dyDescent="0.2">
      <c r="A268" s="14"/>
      <c r="B268" s="75"/>
      <c r="C268" s="73" t="s">
        <v>3634</v>
      </c>
      <c r="D268" s="78" t="s">
        <v>86</v>
      </c>
      <c r="E268" s="13">
        <v>44513</v>
      </c>
      <c r="F268" s="76" t="s">
        <v>554</v>
      </c>
      <c r="G268" s="13">
        <v>44515</v>
      </c>
      <c r="H268" s="77" t="s">
        <v>3366</v>
      </c>
      <c r="I268" s="16">
        <v>98</v>
      </c>
      <c r="J268" s="16">
        <v>55</v>
      </c>
      <c r="K268" s="16">
        <v>40</v>
      </c>
      <c r="L268" s="16">
        <v>13</v>
      </c>
      <c r="M268" s="81">
        <v>53.9</v>
      </c>
      <c r="N268" s="95">
        <v>53.9</v>
      </c>
      <c r="O268" s="64">
        <v>2530</v>
      </c>
      <c r="P268" s="65">
        <f>Table2245789101123456789101112131415161718192021222324252627282930[[#This Row],[PEMBULATAN]]*O268</f>
        <v>136367</v>
      </c>
    </row>
    <row r="269" spans="1:16" ht="26.25" customHeight="1" x14ac:dyDescent="0.2">
      <c r="A269" s="14"/>
      <c r="B269" s="75"/>
      <c r="C269" s="73" t="s">
        <v>3635</v>
      </c>
      <c r="D269" s="78" t="s">
        <v>86</v>
      </c>
      <c r="E269" s="13">
        <v>44513</v>
      </c>
      <c r="F269" s="76" t="s">
        <v>554</v>
      </c>
      <c r="G269" s="13">
        <v>44515</v>
      </c>
      <c r="H269" s="77" t="s">
        <v>3366</v>
      </c>
      <c r="I269" s="16">
        <v>67</v>
      </c>
      <c r="J269" s="16">
        <v>40</v>
      </c>
      <c r="K269" s="16">
        <v>49</v>
      </c>
      <c r="L269" s="16">
        <v>16</v>
      </c>
      <c r="M269" s="81">
        <v>32.83</v>
      </c>
      <c r="N269" s="95">
        <v>32.83</v>
      </c>
      <c r="O269" s="64">
        <v>2530</v>
      </c>
      <c r="P269" s="65">
        <f>Table2245789101123456789101112131415161718192021222324252627282930[[#This Row],[PEMBULATAN]]*O269</f>
        <v>83059.899999999994</v>
      </c>
    </row>
    <row r="270" spans="1:16" ht="26.25" customHeight="1" x14ac:dyDescent="0.2">
      <c r="A270" s="14"/>
      <c r="B270" s="75"/>
      <c r="C270" s="73" t="s">
        <v>3636</v>
      </c>
      <c r="D270" s="78" t="s">
        <v>86</v>
      </c>
      <c r="E270" s="13">
        <v>44513</v>
      </c>
      <c r="F270" s="76" t="s">
        <v>554</v>
      </c>
      <c r="G270" s="13">
        <v>44515</v>
      </c>
      <c r="H270" s="77" t="s">
        <v>3366</v>
      </c>
      <c r="I270" s="16">
        <v>100</v>
      </c>
      <c r="J270" s="16">
        <v>57</v>
      </c>
      <c r="K270" s="16">
        <v>37</v>
      </c>
      <c r="L270" s="16">
        <v>16</v>
      </c>
      <c r="M270" s="81">
        <v>52.725000000000001</v>
      </c>
      <c r="N270" s="95">
        <v>52.725000000000001</v>
      </c>
      <c r="O270" s="64">
        <v>2530</v>
      </c>
      <c r="P270" s="65">
        <f>Table2245789101123456789101112131415161718192021222324252627282930[[#This Row],[PEMBULATAN]]*O270</f>
        <v>133394.25</v>
      </c>
    </row>
    <row r="271" spans="1:16" ht="26.25" customHeight="1" x14ac:dyDescent="0.2">
      <c r="A271" s="14"/>
      <c r="B271" s="75"/>
      <c r="C271" s="73" t="s">
        <v>3637</v>
      </c>
      <c r="D271" s="78" t="s">
        <v>86</v>
      </c>
      <c r="E271" s="13">
        <v>44513</v>
      </c>
      <c r="F271" s="76" t="s">
        <v>554</v>
      </c>
      <c r="G271" s="13">
        <v>44515</v>
      </c>
      <c r="H271" s="77" t="s">
        <v>3366</v>
      </c>
      <c r="I271" s="16">
        <v>100</v>
      </c>
      <c r="J271" s="16">
        <v>53</v>
      </c>
      <c r="K271" s="16">
        <v>40</v>
      </c>
      <c r="L271" s="16">
        <v>19</v>
      </c>
      <c r="M271" s="81">
        <v>53</v>
      </c>
      <c r="N271" s="95">
        <v>53</v>
      </c>
      <c r="O271" s="64">
        <v>2530</v>
      </c>
      <c r="P271" s="65">
        <f>Table2245789101123456789101112131415161718192021222324252627282930[[#This Row],[PEMBULATAN]]*O271</f>
        <v>134090</v>
      </c>
    </row>
    <row r="272" spans="1:16" ht="26.25" customHeight="1" x14ac:dyDescent="0.2">
      <c r="A272" s="14"/>
      <c r="B272" s="75"/>
      <c r="C272" s="73" t="s">
        <v>3638</v>
      </c>
      <c r="D272" s="78" t="s">
        <v>86</v>
      </c>
      <c r="E272" s="13">
        <v>44513</v>
      </c>
      <c r="F272" s="76" t="s">
        <v>554</v>
      </c>
      <c r="G272" s="13">
        <v>44515</v>
      </c>
      <c r="H272" s="77" t="s">
        <v>3366</v>
      </c>
      <c r="I272" s="16">
        <v>100</v>
      </c>
      <c r="J272" s="16">
        <v>55</v>
      </c>
      <c r="K272" s="16">
        <v>33</v>
      </c>
      <c r="L272" s="16">
        <v>21</v>
      </c>
      <c r="M272" s="81">
        <v>45.375</v>
      </c>
      <c r="N272" s="95">
        <v>46</v>
      </c>
      <c r="O272" s="64">
        <v>2530</v>
      </c>
      <c r="P272" s="65">
        <f>Table2245789101123456789101112131415161718192021222324252627282930[[#This Row],[PEMBULATAN]]*O272</f>
        <v>116380</v>
      </c>
    </row>
    <row r="273" spans="1:16" ht="26.25" customHeight="1" x14ac:dyDescent="0.2">
      <c r="A273" s="14"/>
      <c r="B273" s="75"/>
      <c r="C273" s="73" t="s">
        <v>3639</v>
      </c>
      <c r="D273" s="78" t="s">
        <v>86</v>
      </c>
      <c r="E273" s="13">
        <v>44513</v>
      </c>
      <c r="F273" s="76" t="s">
        <v>554</v>
      </c>
      <c r="G273" s="13">
        <v>44515</v>
      </c>
      <c r="H273" s="77" t="s">
        <v>3366</v>
      </c>
      <c r="I273" s="16">
        <v>97</v>
      </c>
      <c r="J273" s="16">
        <v>53</v>
      </c>
      <c r="K273" s="16">
        <v>34</v>
      </c>
      <c r="L273" s="16">
        <v>18</v>
      </c>
      <c r="M273" s="81">
        <v>43.698500000000003</v>
      </c>
      <c r="N273" s="95">
        <v>43.698500000000003</v>
      </c>
      <c r="O273" s="64">
        <v>2530</v>
      </c>
      <c r="P273" s="65">
        <f>Table2245789101123456789101112131415161718192021222324252627282930[[#This Row],[PEMBULATAN]]*O273</f>
        <v>110557.205</v>
      </c>
    </row>
    <row r="274" spans="1:16" ht="26.25" customHeight="1" x14ac:dyDescent="0.2">
      <c r="A274" s="14"/>
      <c r="B274" s="75"/>
      <c r="C274" s="73" t="s">
        <v>3640</v>
      </c>
      <c r="D274" s="78" t="s">
        <v>86</v>
      </c>
      <c r="E274" s="13">
        <v>44513</v>
      </c>
      <c r="F274" s="76" t="s">
        <v>554</v>
      </c>
      <c r="G274" s="13">
        <v>44515</v>
      </c>
      <c r="H274" s="77" t="s">
        <v>3366</v>
      </c>
      <c r="I274" s="16">
        <v>84</v>
      </c>
      <c r="J274" s="16">
        <v>50</v>
      </c>
      <c r="K274" s="16">
        <v>30</v>
      </c>
      <c r="L274" s="16">
        <v>15</v>
      </c>
      <c r="M274" s="81">
        <v>31.5</v>
      </c>
      <c r="N274" s="95">
        <v>31.5</v>
      </c>
      <c r="O274" s="64">
        <v>2530</v>
      </c>
      <c r="P274" s="65">
        <f>Table2245789101123456789101112131415161718192021222324252627282930[[#This Row],[PEMBULATAN]]*O274</f>
        <v>79695</v>
      </c>
    </row>
    <row r="275" spans="1:16" ht="26.25" customHeight="1" x14ac:dyDescent="0.2">
      <c r="A275" s="14"/>
      <c r="B275" s="75"/>
      <c r="C275" s="73" t="s">
        <v>3641</v>
      </c>
      <c r="D275" s="78" t="s">
        <v>86</v>
      </c>
      <c r="E275" s="13">
        <v>44513</v>
      </c>
      <c r="F275" s="76" t="s">
        <v>554</v>
      </c>
      <c r="G275" s="13">
        <v>44515</v>
      </c>
      <c r="H275" s="77" t="s">
        <v>3366</v>
      </c>
      <c r="I275" s="16">
        <v>155</v>
      </c>
      <c r="J275" s="16">
        <v>30</v>
      </c>
      <c r="K275" s="16">
        <v>27</v>
      </c>
      <c r="L275" s="16">
        <v>9</v>
      </c>
      <c r="M275" s="81">
        <v>31.387499999999999</v>
      </c>
      <c r="N275" s="95">
        <v>32</v>
      </c>
      <c r="O275" s="64">
        <v>2530</v>
      </c>
      <c r="P275" s="65">
        <f>Table2245789101123456789101112131415161718192021222324252627282930[[#This Row],[PEMBULATAN]]*O275</f>
        <v>80960</v>
      </c>
    </row>
    <row r="276" spans="1:16" ht="26.25" customHeight="1" x14ac:dyDescent="0.2">
      <c r="A276" s="14"/>
      <c r="B276" s="75"/>
      <c r="C276" s="73" t="s">
        <v>3642</v>
      </c>
      <c r="D276" s="78" t="s">
        <v>86</v>
      </c>
      <c r="E276" s="13">
        <v>44513</v>
      </c>
      <c r="F276" s="76" t="s">
        <v>554</v>
      </c>
      <c r="G276" s="13">
        <v>44515</v>
      </c>
      <c r="H276" s="77" t="s">
        <v>3366</v>
      </c>
      <c r="I276" s="16">
        <v>86</v>
      </c>
      <c r="J276" s="16">
        <v>45</v>
      </c>
      <c r="K276" s="16">
        <v>23</v>
      </c>
      <c r="L276" s="16">
        <v>8</v>
      </c>
      <c r="M276" s="81">
        <v>22.252500000000001</v>
      </c>
      <c r="N276" s="95">
        <v>22.252500000000001</v>
      </c>
      <c r="O276" s="64">
        <v>2530</v>
      </c>
      <c r="P276" s="65">
        <f>Table2245789101123456789101112131415161718192021222324252627282930[[#This Row],[PEMBULATAN]]*O276</f>
        <v>56298.825000000004</v>
      </c>
    </row>
    <row r="277" spans="1:16" ht="26.25" customHeight="1" x14ac:dyDescent="0.2">
      <c r="A277" s="14"/>
      <c r="B277" s="124"/>
      <c r="C277" s="73" t="s">
        <v>3643</v>
      </c>
      <c r="D277" s="78" t="s">
        <v>86</v>
      </c>
      <c r="E277" s="13">
        <v>44513</v>
      </c>
      <c r="F277" s="76" t="s">
        <v>554</v>
      </c>
      <c r="G277" s="13">
        <v>44515</v>
      </c>
      <c r="H277" s="77" t="s">
        <v>3366</v>
      </c>
      <c r="I277" s="16">
        <v>65</v>
      </c>
      <c r="J277" s="16">
        <v>45</v>
      </c>
      <c r="K277" s="16">
        <v>18</v>
      </c>
      <c r="L277" s="16">
        <v>8</v>
      </c>
      <c r="M277" s="81">
        <v>13.1625</v>
      </c>
      <c r="N277" s="95">
        <v>13.1625</v>
      </c>
      <c r="O277" s="64">
        <v>2530</v>
      </c>
      <c r="P277" s="65">
        <f>Table2245789101123456789101112131415161718192021222324252627282930[[#This Row],[PEMBULATAN]]*O277</f>
        <v>33301.125</v>
      </c>
    </row>
    <row r="278" spans="1:16" ht="26.25" customHeight="1" x14ac:dyDescent="0.2">
      <c r="A278" s="14"/>
      <c r="B278" s="75" t="s">
        <v>3644</v>
      </c>
      <c r="C278" s="73" t="s">
        <v>3645</v>
      </c>
      <c r="D278" s="78" t="s">
        <v>86</v>
      </c>
      <c r="E278" s="13">
        <v>44513</v>
      </c>
      <c r="F278" s="76" t="s">
        <v>554</v>
      </c>
      <c r="G278" s="13">
        <v>44515</v>
      </c>
      <c r="H278" s="77" t="s">
        <v>3366</v>
      </c>
      <c r="I278" s="16">
        <v>48</v>
      </c>
      <c r="J278" s="16">
        <v>20</v>
      </c>
      <c r="K278" s="16">
        <v>26</v>
      </c>
      <c r="L278" s="16">
        <v>6</v>
      </c>
      <c r="M278" s="81">
        <v>6.24</v>
      </c>
      <c r="N278" s="95">
        <v>6.24</v>
      </c>
      <c r="O278" s="64">
        <v>2530</v>
      </c>
      <c r="P278" s="65">
        <f>Table2245789101123456789101112131415161718192021222324252627282930[[#This Row],[PEMBULATAN]]*O278</f>
        <v>15787.2</v>
      </c>
    </row>
    <row r="279" spans="1:16" ht="26.25" customHeight="1" x14ac:dyDescent="0.2">
      <c r="A279" s="14"/>
      <c r="B279" s="75"/>
      <c r="C279" s="73" t="s">
        <v>3646</v>
      </c>
      <c r="D279" s="78" t="s">
        <v>86</v>
      </c>
      <c r="E279" s="13">
        <v>44513</v>
      </c>
      <c r="F279" s="76" t="s">
        <v>554</v>
      </c>
      <c r="G279" s="13">
        <v>44515</v>
      </c>
      <c r="H279" s="77" t="s">
        <v>3366</v>
      </c>
      <c r="I279" s="16">
        <v>27</v>
      </c>
      <c r="J279" s="16">
        <v>17</v>
      </c>
      <c r="K279" s="16">
        <v>21</v>
      </c>
      <c r="L279" s="16">
        <v>1</v>
      </c>
      <c r="M279" s="81">
        <v>2.4097499999999998</v>
      </c>
      <c r="N279" s="95">
        <v>3</v>
      </c>
      <c r="O279" s="64">
        <v>2530</v>
      </c>
      <c r="P279" s="65">
        <f>Table2245789101123456789101112131415161718192021222324252627282930[[#This Row],[PEMBULATAN]]*O279</f>
        <v>7590</v>
      </c>
    </row>
    <row r="280" spans="1:16" ht="26.25" customHeight="1" x14ac:dyDescent="0.2">
      <c r="A280" s="14"/>
      <c r="B280" s="75"/>
      <c r="C280" s="73" t="s">
        <v>3647</v>
      </c>
      <c r="D280" s="78" t="s">
        <v>86</v>
      </c>
      <c r="E280" s="13">
        <v>44513</v>
      </c>
      <c r="F280" s="76" t="s">
        <v>554</v>
      </c>
      <c r="G280" s="13">
        <v>44515</v>
      </c>
      <c r="H280" s="77" t="s">
        <v>3366</v>
      </c>
      <c r="I280" s="16">
        <v>28</v>
      </c>
      <c r="J280" s="16">
        <v>18</v>
      </c>
      <c r="K280" s="16">
        <v>23</v>
      </c>
      <c r="L280" s="16">
        <v>1</v>
      </c>
      <c r="M280" s="81">
        <v>2.8980000000000001</v>
      </c>
      <c r="N280" s="95">
        <v>2.8980000000000001</v>
      </c>
      <c r="O280" s="64">
        <v>2530</v>
      </c>
      <c r="P280" s="65">
        <f>Table2245789101123456789101112131415161718192021222324252627282930[[#This Row],[PEMBULATAN]]*O280</f>
        <v>7331.9400000000005</v>
      </c>
    </row>
    <row r="281" spans="1:16" ht="26.25" customHeight="1" x14ac:dyDescent="0.2">
      <c r="A281" s="14"/>
      <c r="B281" s="75"/>
      <c r="C281" s="73" t="s">
        <v>3648</v>
      </c>
      <c r="D281" s="78" t="s">
        <v>86</v>
      </c>
      <c r="E281" s="13">
        <v>44513</v>
      </c>
      <c r="F281" s="76" t="s">
        <v>554</v>
      </c>
      <c r="G281" s="13">
        <v>44515</v>
      </c>
      <c r="H281" s="77" t="s">
        <v>3366</v>
      </c>
      <c r="I281" s="16">
        <v>33</v>
      </c>
      <c r="J281" s="16">
        <v>23</v>
      </c>
      <c r="K281" s="16">
        <v>31</v>
      </c>
      <c r="L281" s="16">
        <v>14</v>
      </c>
      <c r="M281" s="81">
        <v>5.88225</v>
      </c>
      <c r="N281" s="95">
        <v>14</v>
      </c>
      <c r="O281" s="64">
        <v>2530</v>
      </c>
      <c r="P281" s="65">
        <f>Table2245789101123456789101112131415161718192021222324252627282930[[#This Row],[PEMBULATAN]]*O281</f>
        <v>35420</v>
      </c>
    </row>
    <row r="282" spans="1:16" ht="26.25" customHeight="1" x14ac:dyDescent="0.2">
      <c r="A282" s="14"/>
      <c r="B282" s="75"/>
      <c r="C282" s="73" t="s">
        <v>3649</v>
      </c>
      <c r="D282" s="78" t="s">
        <v>86</v>
      </c>
      <c r="E282" s="13">
        <v>44513</v>
      </c>
      <c r="F282" s="76" t="s">
        <v>554</v>
      </c>
      <c r="G282" s="13">
        <v>44515</v>
      </c>
      <c r="H282" s="77" t="s">
        <v>3366</v>
      </c>
      <c r="I282" s="16">
        <v>37</v>
      </c>
      <c r="J282" s="16">
        <v>28</v>
      </c>
      <c r="K282" s="16">
        <v>30</v>
      </c>
      <c r="L282" s="16">
        <v>7</v>
      </c>
      <c r="M282" s="81">
        <v>7.77</v>
      </c>
      <c r="N282" s="95">
        <v>7.77</v>
      </c>
      <c r="O282" s="64">
        <v>2530</v>
      </c>
      <c r="P282" s="65">
        <f>Table2245789101123456789101112131415161718192021222324252627282930[[#This Row],[PEMBULATAN]]*O282</f>
        <v>19658.099999999999</v>
      </c>
    </row>
    <row r="283" spans="1:16" ht="26.25" customHeight="1" x14ac:dyDescent="0.2">
      <c r="A283" s="14"/>
      <c r="B283" s="75"/>
      <c r="C283" s="73" t="s">
        <v>3650</v>
      </c>
      <c r="D283" s="78" t="s">
        <v>86</v>
      </c>
      <c r="E283" s="13">
        <v>44513</v>
      </c>
      <c r="F283" s="76" t="s">
        <v>554</v>
      </c>
      <c r="G283" s="13">
        <v>44515</v>
      </c>
      <c r="H283" s="77" t="s">
        <v>3366</v>
      </c>
      <c r="I283" s="16">
        <v>60</v>
      </c>
      <c r="J283" s="16">
        <v>56</v>
      </c>
      <c r="K283" s="16">
        <v>30</v>
      </c>
      <c r="L283" s="16">
        <v>10</v>
      </c>
      <c r="M283" s="81">
        <v>25.2</v>
      </c>
      <c r="N283" s="95">
        <v>25.2</v>
      </c>
      <c r="O283" s="64">
        <v>2530</v>
      </c>
      <c r="P283" s="65">
        <f>Table2245789101123456789101112131415161718192021222324252627282930[[#This Row],[PEMBULATAN]]*O283</f>
        <v>63756</v>
      </c>
    </row>
    <row r="284" spans="1:16" ht="26.25" customHeight="1" x14ac:dyDescent="0.2">
      <c r="A284" s="14"/>
      <c r="B284" s="75"/>
      <c r="C284" s="73" t="s">
        <v>3651</v>
      </c>
      <c r="D284" s="78" t="s">
        <v>86</v>
      </c>
      <c r="E284" s="13">
        <v>44513</v>
      </c>
      <c r="F284" s="76" t="s">
        <v>554</v>
      </c>
      <c r="G284" s="13">
        <v>44515</v>
      </c>
      <c r="H284" s="77" t="s">
        <v>3366</v>
      </c>
      <c r="I284" s="16">
        <v>65</v>
      </c>
      <c r="J284" s="16">
        <v>44</v>
      </c>
      <c r="K284" s="16">
        <v>23</v>
      </c>
      <c r="L284" s="16">
        <v>9</v>
      </c>
      <c r="M284" s="81">
        <v>16.445</v>
      </c>
      <c r="N284" s="95">
        <v>17</v>
      </c>
      <c r="O284" s="64">
        <v>2530</v>
      </c>
      <c r="P284" s="65">
        <f>Table2245789101123456789101112131415161718192021222324252627282930[[#This Row],[PEMBULATAN]]*O284</f>
        <v>43010</v>
      </c>
    </row>
    <row r="285" spans="1:16" ht="26.25" customHeight="1" x14ac:dyDescent="0.2">
      <c r="A285" s="14"/>
      <c r="B285" s="75"/>
      <c r="C285" s="73" t="s">
        <v>3652</v>
      </c>
      <c r="D285" s="78" t="s">
        <v>86</v>
      </c>
      <c r="E285" s="13">
        <v>44513</v>
      </c>
      <c r="F285" s="76" t="s">
        <v>554</v>
      </c>
      <c r="G285" s="13">
        <v>44515</v>
      </c>
      <c r="H285" s="77" t="s">
        <v>3366</v>
      </c>
      <c r="I285" s="16">
        <v>75</v>
      </c>
      <c r="J285" s="16">
        <v>38</v>
      </c>
      <c r="K285" s="16">
        <v>47</v>
      </c>
      <c r="L285" s="16">
        <v>10</v>
      </c>
      <c r="M285" s="81">
        <v>33.487499999999997</v>
      </c>
      <c r="N285" s="95">
        <v>34</v>
      </c>
      <c r="O285" s="64">
        <v>2530</v>
      </c>
      <c r="P285" s="65">
        <f>Table2245789101123456789101112131415161718192021222324252627282930[[#This Row],[PEMBULATAN]]*O285</f>
        <v>86020</v>
      </c>
    </row>
    <row r="286" spans="1:16" ht="26.25" customHeight="1" x14ac:dyDescent="0.2">
      <c r="A286" s="14"/>
      <c r="B286" s="75"/>
      <c r="C286" s="73" t="s">
        <v>3653</v>
      </c>
      <c r="D286" s="78" t="s">
        <v>86</v>
      </c>
      <c r="E286" s="13">
        <v>44513</v>
      </c>
      <c r="F286" s="76" t="s">
        <v>554</v>
      </c>
      <c r="G286" s="13">
        <v>44515</v>
      </c>
      <c r="H286" s="77" t="s">
        <v>3366</v>
      </c>
      <c r="I286" s="16">
        <v>35</v>
      </c>
      <c r="J286" s="16">
        <v>40</v>
      </c>
      <c r="K286" s="16">
        <v>23</v>
      </c>
      <c r="L286" s="16">
        <v>1</v>
      </c>
      <c r="M286" s="81">
        <v>8.0500000000000007</v>
      </c>
      <c r="N286" s="95">
        <v>8.0500000000000007</v>
      </c>
      <c r="O286" s="64">
        <v>2530</v>
      </c>
      <c r="P286" s="65">
        <f>Table2245789101123456789101112131415161718192021222324252627282930[[#This Row],[PEMBULATAN]]*O286</f>
        <v>20366.5</v>
      </c>
    </row>
    <row r="287" spans="1:16" ht="26.25" customHeight="1" x14ac:dyDescent="0.2">
      <c r="A287" s="14"/>
      <c r="B287" s="75"/>
      <c r="C287" s="73" t="s">
        <v>3654</v>
      </c>
      <c r="D287" s="78" t="s">
        <v>86</v>
      </c>
      <c r="E287" s="13">
        <v>44513</v>
      </c>
      <c r="F287" s="76" t="s">
        <v>554</v>
      </c>
      <c r="G287" s="13">
        <v>44515</v>
      </c>
      <c r="H287" s="77" t="s">
        <v>3366</v>
      </c>
      <c r="I287" s="16">
        <v>50</v>
      </c>
      <c r="J287" s="16">
        <v>28</v>
      </c>
      <c r="K287" s="16">
        <v>45</v>
      </c>
      <c r="L287" s="16">
        <v>8</v>
      </c>
      <c r="M287" s="81">
        <v>15.75</v>
      </c>
      <c r="N287" s="95">
        <v>15.75</v>
      </c>
      <c r="O287" s="64">
        <v>2530</v>
      </c>
      <c r="P287" s="65">
        <f>Table2245789101123456789101112131415161718192021222324252627282930[[#This Row],[PEMBULATAN]]*O287</f>
        <v>39847.5</v>
      </c>
    </row>
    <row r="288" spans="1:16" ht="26.25" customHeight="1" x14ac:dyDescent="0.2">
      <c r="A288" s="14"/>
      <c r="B288" s="75"/>
      <c r="C288" s="73" t="s">
        <v>3655</v>
      </c>
      <c r="D288" s="78" t="s">
        <v>86</v>
      </c>
      <c r="E288" s="13">
        <v>44513</v>
      </c>
      <c r="F288" s="76" t="s">
        <v>554</v>
      </c>
      <c r="G288" s="13">
        <v>44515</v>
      </c>
      <c r="H288" s="77" t="s">
        <v>3366</v>
      </c>
      <c r="I288" s="16">
        <v>30</v>
      </c>
      <c r="J288" s="16">
        <v>30</v>
      </c>
      <c r="K288" s="16">
        <v>15</v>
      </c>
      <c r="L288" s="16">
        <v>1</v>
      </c>
      <c r="M288" s="81">
        <v>3.375</v>
      </c>
      <c r="N288" s="95">
        <v>4</v>
      </c>
      <c r="O288" s="64">
        <v>2530</v>
      </c>
      <c r="P288" s="65">
        <f>Table2245789101123456789101112131415161718192021222324252627282930[[#This Row],[PEMBULATAN]]*O288</f>
        <v>10120</v>
      </c>
    </row>
    <row r="289" spans="1:16" ht="26.25" customHeight="1" x14ac:dyDescent="0.2">
      <c r="A289" s="14"/>
      <c r="B289" s="75"/>
      <c r="C289" s="73" t="s">
        <v>3656</v>
      </c>
      <c r="D289" s="78" t="s">
        <v>86</v>
      </c>
      <c r="E289" s="13">
        <v>44513</v>
      </c>
      <c r="F289" s="76" t="s">
        <v>554</v>
      </c>
      <c r="G289" s="13">
        <v>44515</v>
      </c>
      <c r="H289" s="77" t="s">
        <v>3366</v>
      </c>
      <c r="I289" s="16">
        <v>34</v>
      </c>
      <c r="J289" s="16">
        <v>15</v>
      </c>
      <c r="K289" s="16">
        <v>15</v>
      </c>
      <c r="L289" s="16">
        <v>1</v>
      </c>
      <c r="M289" s="81">
        <v>1.9125000000000001</v>
      </c>
      <c r="N289" s="95">
        <v>1.9125000000000001</v>
      </c>
      <c r="O289" s="64">
        <v>2530</v>
      </c>
      <c r="P289" s="65">
        <f>Table2245789101123456789101112131415161718192021222324252627282930[[#This Row],[PEMBULATAN]]*O289</f>
        <v>4838.625</v>
      </c>
    </row>
    <row r="290" spans="1:16" ht="22.5" customHeight="1" x14ac:dyDescent="0.2">
      <c r="A290" s="143" t="s">
        <v>30</v>
      </c>
      <c r="B290" s="144"/>
      <c r="C290" s="144"/>
      <c r="D290" s="144"/>
      <c r="E290" s="144"/>
      <c r="F290" s="144"/>
      <c r="G290" s="144"/>
      <c r="H290" s="144"/>
      <c r="I290" s="144"/>
      <c r="J290" s="144"/>
      <c r="K290" s="144"/>
      <c r="L290" s="145"/>
      <c r="M290" s="79">
        <f>SUBTOTAL(109,Table2245789101123456789101112131415161718192021222324252627282930[KG VOLUME])</f>
        <v>6319.225249999995</v>
      </c>
      <c r="N290" s="68">
        <f>SUM(N3:N289)</f>
        <v>6412.8574999999973</v>
      </c>
      <c r="O290" s="146">
        <f>SUM(P3:P289)</f>
        <v>16224529.474999992</v>
      </c>
      <c r="P290" s="147"/>
    </row>
    <row r="291" spans="1:16" ht="18" customHeight="1" x14ac:dyDescent="0.2">
      <c r="A291" s="85"/>
      <c r="B291" s="56" t="s">
        <v>42</v>
      </c>
      <c r="C291" s="55"/>
      <c r="D291" s="57" t="s">
        <v>43</v>
      </c>
      <c r="E291" s="85"/>
      <c r="F291" s="85"/>
      <c r="G291" s="85"/>
      <c r="H291" s="85"/>
      <c r="I291" s="85"/>
      <c r="J291" s="85"/>
      <c r="K291" s="85"/>
      <c r="L291" s="85"/>
      <c r="M291" s="86"/>
      <c r="N291" s="87" t="s">
        <v>51</v>
      </c>
      <c r="O291" s="88"/>
      <c r="P291" s="88">
        <f>O290*10%</f>
        <v>1622452.9474999993</v>
      </c>
    </row>
    <row r="292" spans="1:16" ht="18" customHeight="1" thickBot="1" x14ac:dyDescent="0.25">
      <c r="A292" s="85"/>
      <c r="B292" s="56"/>
      <c r="C292" s="55"/>
      <c r="D292" s="57"/>
      <c r="E292" s="85"/>
      <c r="F292" s="85"/>
      <c r="G292" s="85"/>
      <c r="H292" s="85"/>
      <c r="I292" s="85"/>
      <c r="J292" s="85"/>
      <c r="K292" s="85"/>
      <c r="L292" s="85"/>
      <c r="M292" s="86"/>
      <c r="N292" s="89" t="s">
        <v>52</v>
      </c>
      <c r="O292" s="90"/>
      <c r="P292" s="90">
        <f>O290-P291</f>
        <v>14602076.527499992</v>
      </c>
    </row>
    <row r="293" spans="1:16" ht="18" customHeight="1" x14ac:dyDescent="0.2">
      <c r="A293" s="11"/>
      <c r="H293" s="63"/>
      <c r="N293" s="62" t="s">
        <v>31</v>
      </c>
      <c r="P293" s="69">
        <f>P292*1%</f>
        <v>146020.76527499993</v>
      </c>
    </row>
    <row r="294" spans="1:16" ht="18" customHeight="1" thickBot="1" x14ac:dyDescent="0.25">
      <c r="A294" s="11"/>
      <c r="H294" s="63"/>
      <c r="N294" s="62" t="s">
        <v>53</v>
      </c>
      <c r="P294" s="71">
        <f>P292*2%</f>
        <v>292041.53054999985</v>
      </c>
    </row>
    <row r="295" spans="1:16" ht="18" customHeight="1" x14ac:dyDescent="0.2">
      <c r="A295" s="11"/>
      <c r="H295" s="63"/>
      <c r="N295" s="66" t="s">
        <v>32</v>
      </c>
      <c r="O295" s="67"/>
      <c r="P295" s="70">
        <f>P292+P293-P294</f>
        <v>14456055.762224993</v>
      </c>
    </row>
    <row r="297" spans="1:16" x14ac:dyDescent="0.2">
      <c r="A297" s="11"/>
      <c r="H297" s="63"/>
      <c r="P297" s="71"/>
    </row>
    <row r="298" spans="1:16" x14ac:dyDescent="0.2">
      <c r="A298" s="11"/>
      <c r="H298" s="63"/>
      <c r="O298" s="58"/>
      <c r="P298" s="71"/>
    </row>
    <row r="299" spans="1:16" s="3" customFormat="1" x14ac:dyDescent="0.25">
      <c r="A299" s="11"/>
      <c r="B299" s="2"/>
      <c r="C299" s="2"/>
      <c r="E299" s="12"/>
      <c r="H299" s="63"/>
      <c r="N299" s="15"/>
      <c r="O299" s="15"/>
      <c r="P299" s="15"/>
    </row>
    <row r="300" spans="1:16" s="3" customFormat="1" x14ac:dyDescent="0.25">
      <c r="A300" s="11"/>
      <c r="B300" s="2"/>
      <c r="C300" s="2"/>
      <c r="E300" s="12"/>
      <c r="H300" s="63"/>
      <c r="N300" s="15"/>
      <c r="O300" s="15"/>
      <c r="P300" s="15"/>
    </row>
    <row r="301" spans="1:16" s="3" customFormat="1" x14ac:dyDescent="0.25">
      <c r="A301" s="11"/>
      <c r="B301" s="2"/>
      <c r="C301" s="2"/>
      <c r="E301" s="12"/>
      <c r="H301" s="63"/>
      <c r="N301" s="15"/>
      <c r="O301" s="15"/>
      <c r="P301" s="15"/>
    </row>
    <row r="302" spans="1:16" s="3" customFormat="1" x14ac:dyDescent="0.25">
      <c r="A302" s="11"/>
      <c r="B302" s="2"/>
      <c r="C302" s="2"/>
      <c r="E302" s="12"/>
      <c r="H302" s="63"/>
      <c r="N302" s="15"/>
      <c r="O302" s="15"/>
      <c r="P302" s="15"/>
    </row>
    <row r="303" spans="1:16" s="3" customFormat="1" x14ac:dyDescent="0.25">
      <c r="A303" s="11"/>
      <c r="B303" s="2"/>
      <c r="C303" s="2"/>
      <c r="E303" s="12"/>
      <c r="H303" s="63"/>
      <c r="N303" s="15"/>
      <c r="O303" s="15"/>
      <c r="P303" s="15"/>
    </row>
    <row r="304" spans="1:16" s="3" customFormat="1" x14ac:dyDescent="0.25">
      <c r="A304" s="11"/>
      <c r="B304" s="2"/>
      <c r="C304" s="2"/>
      <c r="E304" s="12"/>
      <c r="H304" s="63"/>
      <c r="N304" s="15"/>
      <c r="O304" s="15"/>
      <c r="P304" s="15"/>
    </row>
    <row r="305" spans="1:16" s="3" customFormat="1" x14ac:dyDescent="0.25">
      <c r="A305" s="11"/>
      <c r="B305" s="2"/>
      <c r="C305" s="2"/>
      <c r="E305" s="12"/>
      <c r="H305" s="63"/>
      <c r="N305" s="15"/>
      <c r="O305" s="15"/>
      <c r="P305" s="15"/>
    </row>
    <row r="306" spans="1:16" s="3" customFormat="1" x14ac:dyDescent="0.25">
      <c r="A306" s="11"/>
      <c r="B306" s="2"/>
      <c r="C306" s="2"/>
      <c r="E306" s="12"/>
      <c r="H306" s="63"/>
      <c r="N306" s="15"/>
      <c r="O306" s="15"/>
      <c r="P306" s="15"/>
    </row>
    <row r="307" spans="1:16" s="3" customFormat="1" x14ac:dyDescent="0.25">
      <c r="A307" s="11"/>
      <c r="B307" s="2"/>
      <c r="C307" s="2"/>
      <c r="E307" s="12"/>
      <c r="H307" s="63"/>
      <c r="N307" s="15"/>
      <c r="O307" s="15"/>
      <c r="P307" s="15"/>
    </row>
    <row r="308" spans="1:16" s="3" customFormat="1" x14ac:dyDescent="0.25">
      <c r="A308" s="11"/>
      <c r="B308" s="2"/>
      <c r="C308" s="2"/>
      <c r="E308" s="12"/>
      <c r="H308" s="63"/>
      <c r="N308" s="15"/>
      <c r="O308" s="15"/>
      <c r="P308" s="15"/>
    </row>
    <row r="309" spans="1:16" s="3" customFormat="1" x14ac:dyDescent="0.25">
      <c r="A309" s="11"/>
      <c r="B309" s="2"/>
      <c r="C309" s="2"/>
      <c r="E309" s="12"/>
      <c r="H309" s="63"/>
      <c r="N309" s="15"/>
      <c r="O309" s="15"/>
      <c r="P309" s="15"/>
    </row>
    <row r="310" spans="1:16" s="3" customFormat="1" x14ac:dyDescent="0.25">
      <c r="A310" s="11"/>
      <c r="B310" s="2"/>
      <c r="C310" s="2"/>
      <c r="E310" s="12"/>
      <c r="H310" s="63"/>
      <c r="N310" s="15"/>
      <c r="O310" s="15"/>
      <c r="P310" s="15"/>
    </row>
  </sheetData>
  <mergeCells count="2">
    <mergeCell ref="A290:L290"/>
    <mergeCell ref="O290:P290"/>
  </mergeCells>
  <conditionalFormatting sqref="B3:B289">
    <cfRule type="duplicateValues" dxfId="96" priority="5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5" sqref="J5:K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28515625" style="3" bestFit="1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402443</v>
      </c>
      <c r="B3" s="74" t="s">
        <v>88</v>
      </c>
      <c r="C3" s="9" t="s">
        <v>89</v>
      </c>
      <c r="D3" s="76" t="s">
        <v>86</v>
      </c>
      <c r="E3" s="13">
        <v>44501</v>
      </c>
      <c r="F3" s="76" t="s">
        <v>87</v>
      </c>
      <c r="G3" s="13">
        <v>44502</v>
      </c>
      <c r="H3" s="10" t="s">
        <v>433</v>
      </c>
      <c r="I3" s="1">
        <v>90</v>
      </c>
      <c r="J3" s="1">
        <v>60</v>
      </c>
      <c r="K3" s="1">
        <v>40</v>
      </c>
      <c r="L3" s="1">
        <v>25</v>
      </c>
      <c r="M3" s="80">
        <v>54</v>
      </c>
      <c r="N3" s="8">
        <v>54</v>
      </c>
      <c r="O3" s="64">
        <v>2530</v>
      </c>
      <c r="P3" s="65">
        <f>Table22457891011234[[#This Row],[PEMBULATAN]]*O3</f>
        <v>136620</v>
      </c>
    </row>
    <row r="4" spans="1:16" ht="26.25" customHeight="1" x14ac:dyDescent="0.2">
      <c r="A4" s="14"/>
      <c r="B4" s="75"/>
      <c r="C4" s="9" t="s">
        <v>90</v>
      </c>
      <c r="D4" s="76" t="s">
        <v>86</v>
      </c>
      <c r="E4" s="13">
        <v>44501</v>
      </c>
      <c r="F4" s="76" t="s">
        <v>87</v>
      </c>
      <c r="G4" s="13">
        <v>44502</v>
      </c>
      <c r="H4" s="10" t="s">
        <v>433</v>
      </c>
      <c r="I4" s="1">
        <v>92</v>
      </c>
      <c r="J4" s="1">
        <v>43</v>
      </c>
      <c r="K4" s="1">
        <v>36</v>
      </c>
      <c r="L4" s="1">
        <v>28</v>
      </c>
      <c r="M4" s="80">
        <v>35.603999999999999</v>
      </c>
      <c r="N4" s="95">
        <v>35.603999999999999</v>
      </c>
      <c r="O4" s="64">
        <v>2530</v>
      </c>
      <c r="P4" s="65">
        <f>Table22457891011234[[#This Row],[PEMBULATAN]]*O4</f>
        <v>90078.12</v>
      </c>
    </row>
    <row r="5" spans="1:16" ht="26.25" customHeight="1" x14ac:dyDescent="0.2">
      <c r="A5" s="14"/>
      <c r="B5" s="14"/>
      <c r="C5" s="9" t="s">
        <v>91</v>
      </c>
      <c r="D5" s="76" t="s">
        <v>86</v>
      </c>
      <c r="E5" s="13">
        <v>44501</v>
      </c>
      <c r="F5" s="76" t="s">
        <v>87</v>
      </c>
      <c r="G5" s="13">
        <v>44502</v>
      </c>
      <c r="H5" s="10" t="s">
        <v>433</v>
      </c>
      <c r="I5" s="1">
        <v>93</v>
      </c>
      <c r="J5" s="1">
        <v>60</v>
      </c>
      <c r="K5" s="1">
        <v>30</v>
      </c>
      <c r="L5" s="1">
        <v>16</v>
      </c>
      <c r="M5" s="80">
        <v>41.85</v>
      </c>
      <c r="N5" s="95">
        <v>41.85</v>
      </c>
      <c r="O5" s="64">
        <v>2530</v>
      </c>
      <c r="P5" s="65">
        <f>Table22457891011234[[#This Row],[PEMBULATAN]]*O5</f>
        <v>105880.5</v>
      </c>
    </row>
    <row r="6" spans="1:16" ht="26.25" customHeight="1" x14ac:dyDescent="0.2">
      <c r="A6" s="14"/>
      <c r="B6" s="14"/>
      <c r="C6" s="73" t="s">
        <v>92</v>
      </c>
      <c r="D6" s="78" t="s">
        <v>86</v>
      </c>
      <c r="E6" s="13">
        <v>44501</v>
      </c>
      <c r="F6" s="76" t="s">
        <v>87</v>
      </c>
      <c r="G6" s="13">
        <v>44502</v>
      </c>
      <c r="H6" s="77" t="s">
        <v>433</v>
      </c>
      <c r="I6" s="16">
        <v>85</v>
      </c>
      <c r="J6" s="16">
        <v>40</v>
      </c>
      <c r="K6" s="16">
        <v>40</v>
      </c>
      <c r="L6" s="16">
        <v>19</v>
      </c>
      <c r="M6" s="81">
        <v>34</v>
      </c>
      <c r="N6" s="95">
        <v>34</v>
      </c>
      <c r="O6" s="64">
        <v>2530</v>
      </c>
      <c r="P6" s="65">
        <f>Table22457891011234[[#This Row],[PEMBULATAN]]*O6</f>
        <v>86020</v>
      </c>
    </row>
    <row r="7" spans="1:16" ht="26.25" customHeight="1" x14ac:dyDescent="0.2">
      <c r="A7" s="14"/>
      <c r="B7" s="14"/>
      <c r="C7" s="73" t="s">
        <v>93</v>
      </c>
      <c r="D7" s="78" t="s">
        <v>86</v>
      </c>
      <c r="E7" s="13">
        <v>44501</v>
      </c>
      <c r="F7" s="76" t="s">
        <v>87</v>
      </c>
      <c r="G7" s="13">
        <v>44502</v>
      </c>
      <c r="H7" s="77" t="s">
        <v>433</v>
      </c>
      <c r="I7" s="16">
        <v>82</v>
      </c>
      <c r="J7" s="16">
        <v>50</v>
      </c>
      <c r="K7" s="16">
        <v>23</v>
      </c>
      <c r="L7" s="16">
        <v>6</v>
      </c>
      <c r="M7" s="81">
        <v>23.574999999999999</v>
      </c>
      <c r="N7" s="95">
        <v>23.574999999999999</v>
      </c>
      <c r="O7" s="64">
        <v>2530</v>
      </c>
      <c r="P7" s="65">
        <f>Table22457891011234[[#This Row],[PEMBULATAN]]*O7</f>
        <v>59644.75</v>
      </c>
    </row>
    <row r="8" spans="1:16" ht="26.25" customHeight="1" x14ac:dyDescent="0.2">
      <c r="A8" s="14"/>
      <c r="B8" s="14"/>
      <c r="C8" s="73" t="s">
        <v>94</v>
      </c>
      <c r="D8" s="78" t="s">
        <v>86</v>
      </c>
      <c r="E8" s="13">
        <v>44501</v>
      </c>
      <c r="F8" s="76" t="s">
        <v>87</v>
      </c>
      <c r="G8" s="13">
        <v>44502</v>
      </c>
      <c r="H8" s="77" t="s">
        <v>433</v>
      </c>
      <c r="I8" s="16">
        <v>37</v>
      </c>
      <c r="J8" s="16">
        <v>34</v>
      </c>
      <c r="K8" s="16">
        <v>28</v>
      </c>
      <c r="L8" s="16">
        <v>6</v>
      </c>
      <c r="M8" s="81">
        <v>8.8059999999999992</v>
      </c>
      <c r="N8" s="95">
        <v>8.8059999999999992</v>
      </c>
      <c r="O8" s="64">
        <v>2530</v>
      </c>
      <c r="P8" s="65">
        <f>Table22457891011234[[#This Row],[PEMBULATAN]]*O8</f>
        <v>22279.179999999997</v>
      </c>
    </row>
    <row r="9" spans="1:16" ht="26.25" customHeight="1" x14ac:dyDescent="0.2">
      <c r="A9" s="14"/>
      <c r="B9" s="14"/>
      <c r="C9" s="73" t="s">
        <v>95</v>
      </c>
      <c r="D9" s="78" t="s">
        <v>86</v>
      </c>
      <c r="E9" s="13">
        <v>44501</v>
      </c>
      <c r="F9" s="76" t="s">
        <v>87</v>
      </c>
      <c r="G9" s="13">
        <v>44502</v>
      </c>
      <c r="H9" s="77" t="s">
        <v>433</v>
      </c>
      <c r="I9" s="16">
        <v>141</v>
      </c>
      <c r="J9" s="16">
        <v>23</v>
      </c>
      <c r="K9" s="16">
        <v>23</v>
      </c>
      <c r="L9" s="16">
        <v>1</v>
      </c>
      <c r="M9" s="81">
        <v>18.64725</v>
      </c>
      <c r="N9" s="95">
        <v>18.64725</v>
      </c>
      <c r="O9" s="64">
        <v>2530</v>
      </c>
      <c r="P9" s="65">
        <f>Table22457891011234[[#This Row],[PEMBULATAN]]*O9</f>
        <v>47177.542499999996</v>
      </c>
    </row>
    <row r="10" spans="1:16" ht="26.25" customHeight="1" x14ac:dyDescent="0.2">
      <c r="A10" s="14"/>
      <c r="B10" s="14"/>
      <c r="C10" s="73" t="s">
        <v>96</v>
      </c>
      <c r="D10" s="78" t="s">
        <v>86</v>
      </c>
      <c r="E10" s="13">
        <v>44501</v>
      </c>
      <c r="F10" s="76" t="s">
        <v>87</v>
      </c>
      <c r="G10" s="13">
        <v>44502</v>
      </c>
      <c r="H10" s="77" t="s">
        <v>433</v>
      </c>
      <c r="I10" s="16">
        <v>96</v>
      </c>
      <c r="J10" s="16">
        <v>58</v>
      </c>
      <c r="K10" s="16">
        <v>30</v>
      </c>
      <c r="L10" s="16">
        <v>27</v>
      </c>
      <c r="M10" s="81">
        <v>41.76</v>
      </c>
      <c r="N10" s="95">
        <v>41.76</v>
      </c>
      <c r="O10" s="64">
        <v>2530</v>
      </c>
      <c r="P10" s="65">
        <f>Table22457891011234[[#This Row],[PEMBULATAN]]*O10</f>
        <v>105652.79999999999</v>
      </c>
    </row>
    <row r="11" spans="1:16" ht="26.25" customHeight="1" x14ac:dyDescent="0.2">
      <c r="A11" s="14"/>
      <c r="B11" s="14"/>
      <c r="C11" s="73" t="s">
        <v>97</v>
      </c>
      <c r="D11" s="78" t="s">
        <v>86</v>
      </c>
      <c r="E11" s="13">
        <v>44501</v>
      </c>
      <c r="F11" s="76" t="s">
        <v>87</v>
      </c>
      <c r="G11" s="13">
        <v>44502</v>
      </c>
      <c r="H11" s="77" t="s">
        <v>433</v>
      </c>
      <c r="I11" s="16">
        <v>100</v>
      </c>
      <c r="J11" s="16">
        <v>56</v>
      </c>
      <c r="K11" s="16">
        <v>33</v>
      </c>
      <c r="L11" s="16">
        <v>31</v>
      </c>
      <c r="M11" s="81">
        <v>46.2</v>
      </c>
      <c r="N11" s="95">
        <v>46.2</v>
      </c>
      <c r="O11" s="64">
        <v>2530</v>
      </c>
      <c r="P11" s="65">
        <f>Table22457891011234[[#This Row],[PEMBULATAN]]*O11</f>
        <v>116886</v>
      </c>
    </row>
    <row r="12" spans="1:16" ht="26.25" customHeight="1" x14ac:dyDescent="0.2">
      <c r="A12" s="14"/>
      <c r="B12" s="14"/>
      <c r="C12" s="73" t="s">
        <v>98</v>
      </c>
      <c r="D12" s="78" t="s">
        <v>86</v>
      </c>
      <c r="E12" s="13">
        <v>44501</v>
      </c>
      <c r="F12" s="76" t="s">
        <v>87</v>
      </c>
      <c r="G12" s="13">
        <v>44502</v>
      </c>
      <c r="H12" s="77" t="s">
        <v>433</v>
      </c>
      <c r="I12" s="16">
        <v>54</v>
      </c>
      <c r="J12" s="16">
        <v>40</v>
      </c>
      <c r="K12" s="16">
        <v>12</v>
      </c>
      <c r="L12" s="16">
        <v>4</v>
      </c>
      <c r="M12" s="81">
        <v>6.48</v>
      </c>
      <c r="N12" s="72">
        <v>7</v>
      </c>
      <c r="O12" s="64">
        <v>2530</v>
      </c>
      <c r="P12" s="65">
        <f>Table22457891011234[[#This Row],[PEMBULATAN]]*O12</f>
        <v>17710</v>
      </c>
    </row>
    <row r="13" spans="1:16" ht="26.25" customHeight="1" x14ac:dyDescent="0.2">
      <c r="A13" s="14"/>
      <c r="B13" s="14"/>
      <c r="C13" s="73" t="s">
        <v>99</v>
      </c>
      <c r="D13" s="78" t="s">
        <v>86</v>
      </c>
      <c r="E13" s="13">
        <v>44501</v>
      </c>
      <c r="F13" s="76" t="s">
        <v>87</v>
      </c>
      <c r="G13" s="13">
        <v>44502</v>
      </c>
      <c r="H13" s="77" t="s">
        <v>433</v>
      </c>
      <c r="I13" s="16">
        <v>58</v>
      </c>
      <c r="J13" s="16">
        <v>50</v>
      </c>
      <c r="K13" s="16">
        <v>34</v>
      </c>
      <c r="L13" s="16">
        <v>6</v>
      </c>
      <c r="M13" s="81">
        <v>24.65</v>
      </c>
      <c r="N13" s="95">
        <v>24.65</v>
      </c>
      <c r="O13" s="64">
        <v>2530</v>
      </c>
      <c r="P13" s="65">
        <f>Table22457891011234[[#This Row],[PEMBULATAN]]*O13</f>
        <v>62364.5</v>
      </c>
    </row>
    <row r="14" spans="1:16" ht="26.25" customHeight="1" x14ac:dyDescent="0.2">
      <c r="A14" s="14"/>
      <c r="B14" s="14"/>
      <c r="C14" s="73" t="s">
        <v>100</v>
      </c>
      <c r="D14" s="78" t="s">
        <v>86</v>
      </c>
      <c r="E14" s="13">
        <v>44501</v>
      </c>
      <c r="F14" s="76" t="s">
        <v>87</v>
      </c>
      <c r="G14" s="13">
        <v>44502</v>
      </c>
      <c r="H14" s="77" t="s">
        <v>433</v>
      </c>
      <c r="I14" s="16">
        <v>127</v>
      </c>
      <c r="J14" s="16">
        <v>30</v>
      </c>
      <c r="K14" s="16">
        <v>17</v>
      </c>
      <c r="L14" s="16">
        <v>8</v>
      </c>
      <c r="M14" s="81">
        <v>16.192499999999999</v>
      </c>
      <c r="N14" s="95">
        <v>16.192499999999999</v>
      </c>
      <c r="O14" s="64">
        <v>2530</v>
      </c>
      <c r="P14" s="65">
        <f>Table22457891011234[[#This Row],[PEMBULATAN]]*O14</f>
        <v>40967.024999999994</v>
      </c>
    </row>
    <row r="15" spans="1:16" ht="26.25" customHeight="1" x14ac:dyDescent="0.2">
      <c r="A15" s="14"/>
      <c r="B15" s="14"/>
      <c r="C15" s="73" t="s">
        <v>101</v>
      </c>
      <c r="D15" s="78" t="s">
        <v>86</v>
      </c>
      <c r="E15" s="13">
        <v>44501</v>
      </c>
      <c r="F15" s="76" t="s">
        <v>87</v>
      </c>
      <c r="G15" s="13">
        <v>44502</v>
      </c>
      <c r="H15" s="77" t="s">
        <v>433</v>
      </c>
      <c r="I15" s="16">
        <v>79</v>
      </c>
      <c r="J15" s="16">
        <v>52</v>
      </c>
      <c r="K15" s="16">
        <v>33</v>
      </c>
      <c r="L15" s="16">
        <v>19</v>
      </c>
      <c r="M15" s="81">
        <v>33.890999999999998</v>
      </c>
      <c r="N15" s="95">
        <v>33.890999999999998</v>
      </c>
      <c r="O15" s="64">
        <v>2530</v>
      </c>
      <c r="P15" s="65">
        <f>Table22457891011234[[#This Row],[PEMBULATAN]]*O15</f>
        <v>85744.23</v>
      </c>
    </row>
    <row r="16" spans="1:16" ht="26.25" customHeight="1" x14ac:dyDescent="0.2">
      <c r="A16" s="14"/>
      <c r="B16" s="14"/>
      <c r="C16" s="73" t="s">
        <v>102</v>
      </c>
      <c r="D16" s="78" t="s">
        <v>86</v>
      </c>
      <c r="E16" s="13">
        <v>44501</v>
      </c>
      <c r="F16" s="76" t="s">
        <v>87</v>
      </c>
      <c r="G16" s="13">
        <v>44502</v>
      </c>
      <c r="H16" s="77" t="s">
        <v>433</v>
      </c>
      <c r="I16" s="16">
        <v>76</v>
      </c>
      <c r="J16" s="16">
        <v>53</v>
      </c>
      <c r="K16" s="16">
        <v>23</v>
      </c>
      <c r="L16" s="16">
        <v>5</v>
      </c>
      <c r="M16" s="81">
        <v>23.161000000000001</v>
      </c>
      <c r="N16" s="95">
        <v>23.161000000000001</v>
      </c>
      <c r="O16" s="64">
        <v>2530</v>
      </c>
      <c r="P16" s="65">
        <f>Table22457891011234[[#This Row],[PEMBULATAN]]*O16</f>
        <v>58597.33</v>
      </c>
    </row>
    <row r="17" spans="1:16" ht="26.25" customHeight="1" x14ac:dyDescent="0.2">
      <c r="A17" s="14"/>
      <c r="B17" s="14"/>
      <c r="C17" s="73" t="s">
        <v>103</v>
      </c>
      <c r="D17" s="78" t="s">
        <v>86</v>
      </c>
      <c r="E17" s="13">
        <v>44501</v>
      </c>
      <c r="F17" s="76" t="s">
        <v>87</v>
      </c>
      <c r="G17" s="13">
        <v>44502</v>
      </c>
      <c r="H17" s="77" t="s">
        <v>433</v>
      </c>
      <c r="I17" s="16">
        <v>92</v>
      </c>
      <c r="J17" s="16">
        <v>50</v>
      </c>
      <c r="K17" s="16">
        <v>34</v>
      </c>
      <c r="L17" s="16">
        <v>23</v>
      </c>
      <c r="M17" s="81">
        <v>39.1</v>
      </c>
      <c r="N17" s="95">
        <v>39.1</v>
      </c>
      <c r="O17" s="64">
        <v>2530</v>
      </c>
      <c r="P17" s="65">
        <f>Table22457891011234[[#This Row],[PEMBULATAN]]*O17</f>
        <v>98923</v>
      </c>
    </row>
    <row r="18" spans="1:16" ht="26.25" customHeight="1" x14ac:dyDescent="0.2">
      <c r="A18" s="14"/>
      <c r="B18" s="14"/>
      <c r="C18" s="73" t="s">
        <v>104</v>
      </c>
      <c r="D18" s="78" t="s">
        <v>86</v>
      </c>
      <c r="E18" s="13">
        <v>44501</v>
      </c>
      <c r="F18" s="76" t="s">
        <v>87</v>
      </c>
      <c r="G18" s="13">
        <v>44502</v>
      </c>
      <c r="H18" s="77" t="s">
        <v>433</v>
      </c>
      <c r="I18" s="16">
        <v>80</v>
      </c>
      <c r="J18" s="16">
        <v>51</v>
      </c>
      <c r="K18" s="16">
        <v>30</v>
      </c>
      <c r="L18" s="16">
        <v>11</v>
      </c>
      <c r="M18" s="81">
        <v>30.6</v>
      </c>
      <c r="N18" s="95">
        <v>30.6</v>
      </c>
      <c r="O18" s="64">
        <v>2530</v>
      </c>
      <c r="P18" s="65">
        <f>Table22457891011234[[#This Row],[PEMBULATAN]]*O18</f>
        <v>77418</v>
      </c>
    </row>
    <row r="19" spans="1:16" ht="26.25" customHeight="1" x14ac:dyDescent="0.2">
      <c r="A19" s="14"/>
      <c r="B19" s="14"/>
      <c r="C19" s="73" t="s">
        <v>105</v>
      </c>
      <c r="D19" s="78" t="s">
        <v>86</v>
      </c>
      <c r="E19" s="13">
        <v>44501</v>
      </c>
      <c r="F19" s="76" t="s">
        <v>87</v>
      </c>
      <c r="G19" s="13">
        <v>44502</v>
      </c>
      <c r="H19" s="77" t="s">
        <v>433</v>
      </c>
      <c r="I19" s="16">
        <v>90</v>
      </c>
      <c r="J19" s="16">
        <v>55</v>
      </c>
      <c r="K19" s="16">
        <v>36</v>
      </c>
      <c r="L19" s="16">
        <v>20</v>
      </c>
      <c r="M19" s="81">
        <v>44.55</v>
      </c>
      <c r="N19" s="95">
        <v>44.55</v>
      </c>
      <c r="O19" s="64">
        <v>2530</v>
      </c>
      <c r="P19" s="65">
        <f>Table22457891011234[[#This Row],[PEMBULATAN]]*O19</f>
        <v>112711.5</v>
      </c>
    </row>
    <row r="20" spans="1:16" ht="26.25" customHeight="1" x14ac:dyDescent="0.2">
      <c r="A20" s="14"/>
      <c r="B20" s="14"/>
      <c r="C20" s="73" t="s">
        <v>106</v>
      </c>
      <c r="D20" s="78" t="s">
        <v>86</v>
      </c>
      <c r="E20" s="13">
        <v>44501</v>
      </c>
      <c r="F20" s="76" t="s">
        <v>87</v>
      </c>
      <c r="G20" s="13">
        <v>44502</v>
      </c>
      <c r="H20" s="77" t="s">
        <v>433</v>
      </c>
      <c r="I20" s="16">
        <v>80</v>
      </c>
      <c r="J20" s="16">
        <v>60</v>
      </c>
      <c r="K20" s="16">
        <v>40</v>
      </c>
      <c r="L20" s="16">
        <v>12</v>
      </c>
      <c r="M20" s="81">
        <v>48</v>
      </c>
      <c r="N20" s="95">
        <v>48</v>
      </c>
      <c r="O20" s="64">
        <v>2530</v>
      </c>
      <c r="P20" s="65">
        <f>Table22457891011234[[#This Row],[PEMBULATAN]]*O20</f>
        <v>121440</v>
      </c>
    </row>
    <row r="21" spans="1:16" ht="26.25" customHeight="1" x14ac:dyDescent="0.2">
      <c r="A21" s="14"/>
      <c r="B21" s="14"/>
      <c r="C21" s="73" t="s">
        <v>107</v>
      </c>
      <c r="D21" s="78" t="s">
        <v>86</v>
      </c>
      <c r="E21" s="13">
        <v>44501</v>
      </c>
      <c r="F21" s="76" t="s">
        <v>87</v>
      </c>
      <c r="G21" s="13">
        <v>44502</v>
      </c>
      <c r="H21" s="77" t="s">
        <v>433</v>
      </c>
      <c r="I21" s="16">
        <v>40</v>
      </c>
      <c r="J21" s="16">
        <v>30</v>
      </c>
      <c r="K21" s="16">
        <v>12</v>
      </c>
      <c r="L21" s="16">
        <v>1</v>
      </c>
      <c r="M21" s="81">
        <v>3.6</v>
      </c>
      <c r="N21" s="95">
        <v>3.6</v>
      </c>
      <c r="O21" s="64">
        <v>2530</v>
      </c>
      <c r="P21" s="65">
        <f>Table22457891011234[[#This Row],[PEMBULATAN]]*O21</f>
        <v>9108</v>
      </c>
    </row>
    <row r="22" spans="1:16" ht="26.25" customHeight="1" x14ac:dyDescent="0.2">
      <c r="A22" s="14"/>
      <c r="B22" s="14"/>
      <c r="C22" s="73" t="s">
        <v>108</v>
      </c>
      <c r="D22" s="78" t="s">
        <v>86</v>
      </c>
      <c r="E22" s="13">
        <v>44501</v>
      </c>
      <c r="F22" s="76" t="s">
        <v>87</v>
      </c>
      <c r="G22" s="13">
        <v>44502</v>
      </c>
      <c r="H22" s="77" t="s">
        <v>433</v>
      </c>
      <c r="I22" s="16">
        <v>40</v>
      </c>
      <c r="J22" s="16">
        <v>26</v>
      </c>
      <c r="K22" s="16">
        <v>14</v>
      </c>
      <c r="L22" s="16">
        <v>3</v>
      </c>
      <c r="M22" s="81">
        <v>3.64</v>
      </c>
      <c r="N22" s="95">
        <v>3.64</v>
      </c>
      <c r="O22" s="64">
        <v>2530</v>
      </c>
      <c r="P22" s="65">
        <f>Table22457891011234[[#This Row],[PEMBULATAN]]*O22</f>
        <v>9209.2000000000007</v>
      </c>
    </row>
    <row r="23" spans="1:16" ht="26.25" customHeight="1" x14ac:dyDescent="0.2">
      <c r="A23" s="14"/>
      <c r="B23" s="14"/>
      <c r="C23" s="73" t="s">
        <v>109</v>
      </c>
      <c r="D23" s="78" t="s">
        <v>86</v>
      </c>
      <c r="E23" s="13">
        <v>44501</v>
      </c>
      <c r="F23" s="76" t="s">
        <v>87</v>
      </c>
      <c r="G23" s="13">
        <v>44502</v>
      </c>
      <c r="H23" s="77" t="s">
        <v>433</v>
      </c>
      <c r="I23" s="16">
        <v>91</v>
      </c>
      <c r="J23" s="16">
        <v>57</v>
      </c>
      <c r="K23" s="16">
        <v>31</v>
      </c>
      <c r="L23" s="16">
        <v>19</v>
      </c>
      <c r="M23" s="81">
        <v>40.199249999999999</v>
      </c>
      <c r="N23" s="95">
        <v>40.199249999999999</v>
      </c>
      <c r="O23" s="64">
        <v>2530</v>
      </c>
      <c r="P23" s="65">
        <f>Table22457891011234[[#This Row],[PEMBULATAN]]*O23</f>
        <v>101704.10249999999</v>
      </c>
    </row>
    <row r="24" spans="1:16" ht="26.25" customHeight="1" x14ac:dyDescent="0.2">
      <c r="A24" s="14"/>
      <c r="B24" s="14"/>
      <c r="C24" s="73" t="s">
        <v>110</v>
      </c>
      <c r="D24" s="78" t="s">
        <v>86</v>
      </c>
      <c r="E24" s="13">
        <v>44501</v>
      </c>
      <c r="F24" s="76" t="s">
        <v>87</v>
      </c>
      <c r="G24" s="13">
        <v>44502</v>
      </c>
      <c r="H24" s="77" t="s">
        <v>433</v>
      </c>
      <c r="I24" s="16">
        <v>45</v>
      </c>
      <c r="J24" s="16">
        <v>43</v>
      </c>
      <c r="K24" s="16">
        <v>12</v>
      </c>
      <c r="L24" s="16">
        <v>2</v>
      </c>
      <c r="M24" s="81">
        <v>5.8049999999999997</v>
      </c>
      <c r="N24" s="95">
        <v>5.8049999999999997</v>
      </c>
      <c r="O24" s="64">
        <v>2530</v>
      </c>
      <c r="P24" s="65">
        <f>Table22457891011234[[#This Row],[PEMBULATAN]]*O24</f>
        <v>14686.65</v>
      </c>
    </row>
    <row r="25" spans="1:16" ht="26.25" customHeight="1" x14ac:dyDescent="0.2">
      <c r="A25" s="14"/>
      <c r="B25" s="14"/>
      <c r="C25" s="73" t="s">
        <v>111</v>
      </c>
      <c r="D25" s="78" t="s">
        <v>86</v>
      </c>
      <c r="E25" s="13">
        <v>44501</v>
      </c>
      <c r="F25" s="76" t="s">
        <v>87</v>
      </c>
      <c r="G25" s="13">
        <v>44502</v>
      </c>
      <c r="H25" s="77" t="s">
        <v>433</v>
      </c>
      <c r="I25" s="16">
        <v>62</v>
      </c>
      <c r="J25" s="16">
        <v>50</v>
      </c>
      <c r="K25" s="16">
        <v>31</v>
      </c>
      <c r="L25" s="16">
        <v>5</v>
      </c>
      <c r="M25" s="81">
        <v>24.024999999999999</v>
      </c>
      <c r="N25" s="95">
        <v>24.024999999999999</v>
      </c>
      <c r="O25" s="64">
        <v>2530</v>
      </c>
      <c r="P25" s="65">
        <f>Table22457891011234[[#This Row],[PEMBULATAN]]*O25</f>
        <v>60783.25</v>
      </c>
    </row>
    <row r="26" spans="1:16" ht="26.25" customHeight="1" x14ac:dyDescent="0.2">
      <c r="A26" s="14"/>
      <c r="B26" s="14"/>
      <c r="C26" s="73" t="s">
        <v>112</v>
      </c>
      <c r="D26" s="78" t="s">
        <v>86</v>
      </c>
      <c r="E26" s="13">
        <v>44501</v>
      </c>
      <c r="F26" s="76" t="s">
        <v>87</v>
      </c>
      <c r="G26" s="13">
        <v>44502</v>
      </c>
      <c r="H26" s="77" t="s">
        <v>433</v>
      </c>
      <c r="I26" s="16">
        <v>73</v>
      </c>
      <c r="J26" s="16">
        <v>52</v>
      </c>
      <c r="K26" s="16">
        <v>30</v>
      </c>
      <c r="L26" s="16">
        <v>7</v>
      </c>
      <c r="M26" s="81">
        <v>28.47</v>
      </c>
      <c r="N26" s="72">
        <v>29</v>
      </c>
      <c r="O26" s="64">
        <v>2530</v>
      </c>
      <c r="P26" s="65">
        <f>Table22457891011234[[#This Row],[PEMBULATAN]]*O26</f>
        <v>73370</v>
      </c>
    </row>
    <row r="27" spans="1:16" ht="26.25" customHeight="1" x14ac:dyDescent="0.2">
      <c r="A27" s="14"/>
      <c r="B27" s="14"/>
      <c r="C27" s="73" t="s">
        <v>113</v>
      </c>
      <c r="D27" s="78" t="s">
        <v>86</v>
      </c>
      <c r="E27" s="13">
        <v>44501</v>
      </c>
      <c r="F27" s="76" t="s">
        <v>87</v>
      </c>
      <c r="G27" s="13">
        <v>44502</v>
      </c>
      <c r="H27" s="77" t="s">
        <v>433</v>
      </c>
      <c r="I27" s="16">
        <v>65</v>
      </c>
      <c r="J27" s="16">
        <v>54</v>
      </c>
      <c r="K27" s="16">
        <v>26</v>
      </c>
      <c r="L27" s="16">
        <v>12</v>
      </c>
      <c r="M27" s="81">
        <v>22.815000000000001</v>
      </c>
      <c r="N27" s="95">
        <v>22.815000000000001</v>
      </c>
      <c r="O27" s="64">
        <v>2530</v>
      </c>
      <c r="P27" s="65">
        <f>Table22457891011234[[#This Row],[PEMBULATAN]]*O27</f>
        <v>57721.950000000004</v>
      </c>
    </row>
    <row r="28" spans="1:16" ht="26.25" customHeight="1" x14ac:dyDescent="0.2">
      <c r="A28" s="14"/>
      <c r="B28" s="14"/>
      <c r="C28" s="73" t="s">
        <v>114</v>
      </c>
      <c r="D28" s="78" t="s">
        <v>86</v>
      </c>
      <c r="E28" s="13">
        <v>44501</v>
      </c>
      <c r="F28" s="76" t="s">
        <v>87</v>
      </c>
      <c r="G28" s="13">
        <v>44502</v>
      </c>
      <c r="H28" s="77" t="s">
        <v>433</v>
      </c>
      <c r="I28" s="16">
        <v>50</v>
      </c>
      <c r="J28" s="16">
        <v>32</v>
      </c>
      <c r="K28" s="16">
        <v>25</v>
      </c>
      <c r="L28" s="16">
        <v>6</v>
      </c>
      <c r="M28" s="81">
        <v>10</v>
      </c>
      <c r="N28" s="95">
        <v>10</v>
      </c>
      <c r="O28" s="64">
        <v>2530</v>
      </c>
      <c r="P28" s="65">
        <f>Table22457891011234[[#This Row],[PEMBULATAN]]*O28</f>
        <v>25300</v>
      </c>
    </row>
    <row r="29" spans="1:16" ht="26.25" customHeight="1" x14ac:dyDescent="0.2">
      <c r="A29" s="14"/>
      <c r="B29" s="14"/>
      <c r="C29" s="73" t="s">
        <v>115</v>
      </c>
      <c r="D29" s="78" t="s">
        <v>86</v>
      </c>
      <c r="E29" s="13">
        <v>44501</v>
      </c>
      <c r="F29" s="76" t="s">
        <v>87</v>
      </c>
      <c r="G29" s="13">
        <v>44502</v>
      </c>
      <c r="H29" s="77" t="s">
        <v>433</v>
      </c>
      <c r="I29" s="16">
        <v>47</v>
      </c>
      <c r="J29" s="16">
        <v>36</v>
      </c>
      <c r="K29" s="16">
        <v>12</v>
      </c>
      <c r="L29" s="16">
        <v>1</v>
      </c>
      <c r="M29" s="81">
        <v>5.0759999999999996</v>
      </c>
      <c r="N29" s="95">
        <v>5.0759999999999996</v>
      </c>
      <c r="O29" s="64">
        <v>2530</v>
      </c>
      <c r="P29" s="65">
        <f>Table22457891011234[[#This Row],[PEMBULATAN]]*O29</f>
        <v>12842.279999999999</v>
      </c>
    </row>
    <row r="30" spans="1:16" ht="26.25" customHeight="1" x14ac:dyDescent="0.2">
      <c r="A30" s="14"/>
      <c r="B30" s="14"/>
      <c r="C30" s="73" t="s">
        <v>116</v>
      </c>
      <c r="D30" s="78" t="s">
        <v>86</v>
      </c>
      <c r="E30" s="13">
        <v>44501</v>
      </c>
      <c r="F30" s="76" t="s">
        <v>87</v>
      </c>
      <c r="G30" s="13">
        <v>44502</v>
      </c>
      <c r="H30" s="77" t="s">
        <v>433</v>
      </c>
      <c r="I30" s="16">
        <v>76</v>
      </c>
      <c r="J30" s="16">
        <v>42</v>
      </c>
      <c r="K30" s="16">
        <v>18</v>
      </c>
      <c r="L30" s="16">
        <v>12</v>
      </c>
      <c r="M30" s="81">
        <v>14.364000000000001</v>
      </c>
      <c r="N30" s="95">
        <v>15</v>
      </c>
      <c r="O30" s="64">
        <v>2530</v>
      </c>
      <c r="P30" s="65">
        <f>Table22457891011234[[#This Row],[PEMBULATAN]]*O30</f>
        <v>37950</v>
      </c>
    </row>
    <row r="31" spans="1:16" ht="26.25" customHeight="1" x14ac:dyDescent="0.2">
      <c r="A31" s="14"/>
      <c r="B31" s="14"/>
      <c r="C31" s="73" t="s">
        <v>117</v>
      </c>
      <c r="D31" s="78" t="s">
        <v>86</v>
      </c>
      <c r="E31" s="13">
        <v>44501</v>
      </c>
      <c r="F31" s="76" t="s">
        <v>87</v>
      </c>
      <c r="G31" s="13">
        <v>44502</v>
      </c>
      <c r="H31" s="77" t="s">
        <v>433</v>
      </c>
      <c r="I31" s="16">
        <v>32</v>
      </c>
      <c r="J31" s="16">
        <v>30</v>
      </c>
      <c r="K31" s="16">
        <v>26</v>
      </c>
      <c r="L31" s="16">
        <v>5</v>
      </c>
      <c r="M31" s="81">
        <v>6.24</v>
      </c>
      <c r="N31" s="95">
        <v>6.24</v>
      </c>
      <c r="O31" s="64">
        <v>2530</v>
      </c>
      <c r="P31" s="65">
        <f>Table22457891011234[[#This Row],[PEMBULATAN]]*O31</f>
        <v>15787.2</v>
      </c>
    </row>
    <row r="32" spans="1:16" ht="26.25" customHeight="1" x14ac:dyDescent="0.2">
      <c r="A32" s="14"/>
      <c r="B32" s="14"/>
      <c r="C32" s="73" t="s">
        <v>118</v>
      </c>
      <c r="D32" s="78" t="s">
        <v>86</v>
      </c>
      <c r="E32" s="13">
        <v>44501</v>
      </c>
      <c r="F32" s="76" t="s">
        <v>87</v>
      </c>
      <c r="G32" s="13">
        <v>44502</v>
      </c>
      <c r="H32" s="77" t="s">
        <v>433</v>
      </c>
      <c r="I32" s="16">
        <v>52</v>
      </c>
      <c r="J32" s="16">
        <v>26</v>
      </c>
      <c r="K32" s="16">
        <v>32</v>
      </c>
      <c r="L32" s="16">
        <v>9</v>
      </c>
      <c r="M32" s="81">
        <v>10.816000000000001</v>
      </c>
      <c r="N32" s="95">
        <v>10.816000000000001</v>
      </c>
      <c r="O32" s="64">
        <v>2530</v>
      </c>
      <c r="P32" s="65">
        <f>Table22457891011234[[#This Row],[PEMBULATAN]]*O32</f>
        <v>27364.480000000003</v>
      </c>
    </row>
    <row r="33" spans="1:16" ht="26.25" customHeight="1" x14ac:dyDescent="0.2">
      <c r="A33" s="14"/>
      <c r="B33" s="14"/>
      <c r="C33" s="73" t="s">
        <v>119</v>
      </c>
      <c r="D33" s="78" t="s">
        <v>86</v>
      </c>
      <c r="E33" s="13">
        <v>44501</v>
      </c>
      <c r="F33" s="76" t="s">
        <v>87</v>
      </c>
      <c r="G33" s="13">
        <v>44502</v>
      </c>
      <c r="H33" s="77" t="s">
        <v>433</v>
      </c>
      <c r="I33" s="16">
        <v>44</v>
      </c>
      <c r="J33" s="16">
        <v>41</v>
      </c>
      <c r="K33" s="16">
        <v>31</v>
      </c>
      <c r="L33" s="16">
        <v>12</v>
      </c>
      <c r="M33" s="81">
        <v>13.981</v>
      </c>
      <c r="N33" s="95">
        <v>13.981</v>
      </c>
      <c r="O33" s="64">
        <v>2530</v>
      </c>
      <c r="P33" s="65">
        <f>Table22457891011234[[#This Row],[PEMBULATAN]]*O33</f>
        <v>35371.93</v>
      </c>
    </row>
    <row r="34" spans="1:16" ht="26.25" customHeight="1" x14ac:dyDescent="0.2">
      <c r="A34" s="14"/>
      <c r="B34" s="14"/>
      <c r="C34" s="73" t="s">
        <v>120</v>
      </c>
      <c r="D34" s="78" t="s">
        <v>86</v>
      </c>
      <c r="E34" s="13">
        <v>44501</v>
      </c>
      <c r="F34" s="76" t="s">
        <v>87</v>
      </c>
      <c r="G34" s="13">
        <v>44502</v>
      </c>
      <c r="H34" s="77" t="s">
        <v>433</v>
      </c>
      <c r="I34" s="16">
        <v>39</v>
      </c>
      <c r="J34" s="16">
        <v>32</v>
      </c>
      <c r="K34" s="16">
        <v>24</v>
      </c>
      <c r="L34" s="16">
        <v>6</v>
      </c>
      <c r="M34" s="81">
        <v>7.4880000000000004</v>
      </c>
      <c r="N34" s="95">
        <v>8</v>
      </c>
      <c r="O34" s="64">
        <v>2530</v>
      </c>
      <c r="P34" s="65">
        <f>Table22457891011234[[#This Row],[PEMBULATAN]]*O34</f>
        <v>20240</v>
      </c>
    </row>
    <row r="35" spans="1:16" ht="26.25" customHeight="1" x14ac:dyDescent="0.2">
      <c r="A35" s="14"/>
      <c r="B35" s="14"/>
      <c r="C35" s="73" t="s">
        <v>121</v>
      </c>
      <c r="D35" s="78" t="s">
        <v>86</v>
      </c>
      <c r="E35" s="13">
        <v>44501</v>
      </c>
      <c r="F35" s="76" t="s">
        <v>87</v>
      </c>
      <c r="G35" s="13">
        <v>44502</v>
      </c>
      <c r="H35" s="77" t="s">
        <v>433</v>
      </c>
      <c r="I35" s="16">
        <v>64</v>
      </c>
      <c r="J35" s="16">
        <v>21</v>
      </c>
      <c r="K35" s="16">
        <v>19</v>
      </c>
      <c r="L35" s="16">
        <v>4</v>
      </c>
      <c r="M35" s="81">
        <v>6.3840000000000003</v>
      </c>
      <c r="N35" s="95">
        <v>7</v>
      </c>
      <c r="O35" s="64">
        <v>2530</v>
      </c>
      <c r="P35" s="65">
        <f>Table22457891011234[[#This Row],[PEMBULATAN]]*O35</f>
        <v>17710</v>
      </c>
    </row>
    <row r="36" spans="1:16" ht="26.25" customHeight="1" x14ac:dyDescent="0.2">
      <c r="A36" s="14"/>
      <c r="B36" s="14"/>
      <c r="C36" s="73" t="s">
        <v>122</v>
      </c>
      <c r="D36" s="78" t="s">
        <v>86</v>
      </c>
      <c r="E36" s="13">
        <v>44501</v>
      </c>
      <c r="F36" s="76" t="s">
        <v>87</v>
      </c>
      <c r="G36" s="13">
        <v>44502</v>
      </c>
      <c r="H36" s="77" t="s">
        <v>433</v>
      </c>
      <c r="I36" s="16">
        <v>38</v>
      </c>
      <c r="J36" s="16">
        <v>31</v>
      </c>
      <c r="K36" s="16">
        <v>27</v>
      </c>
      <c r="L36" s="16">
        <v>4</v>
      </c>
      <c r="M36" s="81">
        <v>7.9515000000000002</v>
      </c>
      <c r="N36" s="95">
        <v>7.9515000000000002</v>
      </c>
      <c r="O36" s="64">
        <v>2530</v>
      </c>
      <c r="P36" s="65">
        <f>Table22457891011234[[#This Row],[PEMBULATAN]]*O36</f>
        <v>20117.295000000002</v>
      </c>
    </row>
    <row r="37" spans="1:16" ht="26.25" customHeight="1" x14ac:dyDescent="0.2">
      <c r="A37" s="14"/>
      <c r="B37" s="14"/>
      <c r="C37" s="73" t="s">
        <v>123</v>
      </c>
      <c r="D37" s="78" t="s">
        <v>86</v>
      </c>
      <c r="E37" s="13">
        <v>44501</v>
      </c>
      <c r="F37" s="76" t="s">
        <v>87</v>
      </c>
      <c r="G37" s="13">
        <v>44502</v>
      </c>
      <c r="H37" s="77" t="s">
        <v>433</v>
      </c>
      <c r="I37" s="16">
        <v>88</v>
      </c>
      <c r="J37" s="16">
        <v>60</v>
      </c>
      <c r="K37" s="16">
        <v>40</v>
      </c>
      <c r="L37" s="16">
        <v>22</v>
      </c>
      <c r="M37" s="81">
        <v>52.8</v>
      </c>
      <c r="N37" s="95">
        <v>52.8</v>
      </c>
      <c r="O37" s="64">
        <v>2530</v>
      </c>
      <c r="P37" s="65">
        <f>Table22457891011234[[#This Row],[PEMBULATAN]]*O37</f>
        <v>133584</v>
      </c>
    </row>
    <row r="38" spans="1:16" ht="26.25" customHeight="1" x14ac:dyDescent="0.2">
      <c r="A38" s="14"/>
      <c r="B38" s="14"/>
      <c r="C38" s="73" t="s">
        <v>124</v>
      </c>
      <c r="D38" s="78" t="s">
        <v>86</v>
      </c>
      <c r="E38" s="13">
        <v>44501</v>
      </c>
      <c r="F38" s="76" t="s">
        <v>87</v>
      </c>
      <c r="G38" s="13">
        <v>44502</v>
      </c>
      <c r="H38" s="77" t="s">
        <v>433</v>
      </c>
      <c r="I38" s="16">
        <v>122</v>
      </c>
      <c r="J38" s="16">
        <v>25</v>
      </c>
      <c r="K38" s="16">
        <v>12</v>
      </c>
      <c r="L38" s="16">
        <v>6</v>
      </c>
      <c r="M38" s="81">
        <v>9.15</v>
      </c>
      <c r="N38" s="95">
        <v>9.15</v>
      </c>
      <c r="O38" s="64">
        <v>2530</v>
      </c>
      <c r="P38" s="65">
        <f>Table22457891011234[[#This Row],[PEMBULATAN]]*O38</f>
        <v>23149.5</v>
      </c>
    </row>
    <row r="39" spans="1:16" ht="26.25" customHeight="1" x14ac:dyDescent="0.2">
      <c r="A39" s="14"/>
      <c r="B39" s="14"/>
      <c r="C39" s="73" t="s">
        <v>125</v>
      </c>
      <c r="D39" s="78" t="s">
        <v>86</v>
      </c>
      <c r="E39" s="13">
        <v>44501</v>
      </c>
      <c r="F39" s="76" t="s">
        <v>87</v>
      </c>
      <c r="G39" s="13">
        <v>44502</v>
      </c>
      <c r="H39" s="77" t="s">
        <v>433</v>
      </c>
      <c r="I39" s="16">
        <v>98</v>
      </c>
      <c r="J39" s="16">
        <v>64</v>
      </c>
      <c r="K39" s="16">
        <v>14</v>
      </c>
      <c r="L39" s="16">
        <v>11</v>
      </c>
      <c r="M39" s="81">
        <v>21.952000000000002</v>
      </c>
      <c r="N39" s="95">
        <v>21.952000000000002</v>
      </c>
      <c r="O39" s="64">
        <v>2530</v>
      </c>
      <c r="P39" s="65">
        <f>Table22457891011234[[#This Row],[PEMBULATAN]]*O39</f>
        <v>55538.560000000005</v>
      </c>
    </row>
    <row r="40" spans="1:16" ht="26.25" customHeight="1" x14ac:dyDescent="0.2">
      <c r="A40" s="14"/>
      <c r="B40" s="14"/>
      <c r="C40" s="73" t="s">
        <v>126</v>
      </c>
      <c r="D40" s="78" t="s">
        <v>86</v>
      </c>
      <c r="E40" s="13">
        <v>44501</v>
      </c>
      <c r="F40" s="76" t="s">
        <v>87</v>
      </c>
      <c r="G40" s="13">
        <v>44502</v>
      </c>
      <c r="H40" s="77" t="s">
        <v>433</v>
      </c>
      <c r="I40" s="16">
        <v>82</v>
      </c>
      <c r="J40" s="16">
        <v>40</v>
      </c>
      <c r="K40" s="16">
        <v>10</v>
      </c>
      <c r="L40" s="16">
        <v>4</v>
      </c>
      <c r="M40" s="81">
        <v>8.1999999999999993</v>
      </c>
      <c r="N40" s="95">
        <v>8.1999999999999993</v>
      </c>
      <c r="O40" s="64">
        <v>2530</v>
      </c>
      <c r="P40" s="65">
        <f>Table22457891011234[[#This Row],[PEMBULATAN]]*O40</f>
        <v>20746</v>
      </c>
    </row>
    <row r="41" spans="1:16" ht="26.25" customHeight="1" x14ac:dyDescent="0.2">
      <c r="A41" s="14"/>
      <c r="B41" s="14"/>
      <c r="C41" s="73" t="s">
        <v>127</v>
      </c>
      <c r="D41" s="78" t="s">
        <v>86</v>
      </c>
      <c r="E41" s="13">
        <v>44501</v>
      </c>
      <c r="F41" s="76" t="s">
        <v>87</v>
      </c>
      <c r="G41" s="13">
        <v>44502</v>
      </c>
      <c r="H41" s="77" t="s">
        <v>433</v>
      </c>
      <c r="I41" s="16">
        <v>48</v>
      </c>
      <c r="J41" s="16">
        <v>38</v>
      </c>
      <c r="K41" s="16">
        <v>27</v>
      </c>
      <c r="L41" s="16">
        <v>7</v>
      </c>
      <c r="M41" s="81">
        <v>12.311999999999999</v>
      </c>
      <c r="N41" s="95">
        <v>13</v>
      </c>
      <c r="O41" s="64">
        <v>2530</v>
      </c>
      <c r="P41" s="65">
        <f>Table22457891011234[[#This Row],[PEMBULATAN]]*O41</f>
        <v>32890</v>
      </c>
    </row>
    <row r="42" spans="1:16" ht="26.25" customHeight="1" x14ac:dyDescent="0.2">
      <c r="A42" s="14"/>
      <c r="B42" s="14"/>
      <c r="C42" s="73" t="s">
        <v>128</v>
      </c>
      <c r="D42" s="78" t="s">
        <v>86</v>
      </c>
      <c r="E42" s="13">
        <v>44501</v>
      </c>
      <c r="F42" s="76" t="s">
        <v>87</v>
      </c>
      <c r="G42" s="13">
        <v>44502</v>
      </c>
      <c r="H42" s="77" t="s">
        <v>433</v>
      </c>
      <c r="I42" s="16">
        <v>48</v>
      </c>
      <c r="J42" s="16">
        <v>35</v>
      </c>
      <c r="K42" s="16">
        <v>30</v>
      </c>
      <c r="L42" s="16">
        <v>4</v>
      </c>
      <c r="M42" s="81">
        <v>12.6</v>
      </c>
      <c r="N42" s="95">
        <v>12.6</v>
      </c>
      <c r="O42" s="64">
        <v>2530</v>
      </c>
      <c r="P42" s="65">
        <f>Table22457891011234[[#This Row],[PEMBULATAN]]*O42</f>
        <v>31878</v>
      </c>
    </row>
    <row r="43" spans="1:16" ht="26.25" customHeight="1" x14ac:dyDescent="0.2">
      <c r="A43" s="14"/>
      <c r="B43" s="14"/>
      <c r="C43" s="73" t="s">
        <v>129</v>
      </c>
      <c r="D43" s="78" t="s">
        <v>86</v>
      </c>
      <c r="E43" s="13">
        <v>44501</v>
      </c>
      <c r="F43" s="76" t="s">
        <v>87</v>
      </c>
      <c r="G43" s="13">
        <v>44502</v>
      </c>
      <c r="H43" s="77" t="s">
        <v>433</v>
      </c>
      <c r="I43" s="16">
        <v>20</v>
      </c>
      <c r="J43" s="16">
        <v>13</v>
      </c>
      <c r="K43" s="16">
        <v>8</v>
      </c>
      <c r="L43" s="16">
        <v>1</v>
      </c>
      <c r="M43" s="81">
        <v>0.52</v>
      </c>
      <c r="N43" s="95">
        <v>1</v>
      </c>
      <c r="O43" s="64">
        <v>2530</v>
      </c>
      <c r="P43" s="65">
        <f>Table22457891011234[[#This Row],[PEMBULATAN]]*O43</f>
        <v>2530</v>
      </c>
    </row>
    <row r="44" spans="1:16" ht="26.25" customHeight="1" x14ac:dyDescent="0.2">
      <c r="A44" s="14"/>
      <c r="B44" s="14"/>
      <c r="C44" s="73" t="s">
        <v>130</v>
      </c>
      <c r="D44" s="78" t="s">
        <v>86</v>
      </c>
      <c r="E44" s="13">
        <v>44501</v>
      </c>
      <c r="F44" s="76" t="s">
        <v>87</v>
      </c>
      <c r="G44" s="13">
        <v>44502</v>
      </c>
      <c r="H44" s="77" t="s">
        <v>433</v>
      </c>
      <c r="I44" s="16">
        <v>87</v>
      </c>
      <c r="J44" s="16">
        <v>25</v>
      </c>
      <c r="K44" s="16">
        <v>38</v>
      </c>
      <c r="L44" s="16">
        <v>9</v>
      </c>
      <c r="M44" s="81">
        <v>20.662500000000001</v>
      </c>
      <c r="N44" s="95">
        <v>20.662500000000001</v>
      </c>
      <c r="O44" s="64">
        <v>2530</v>
      </c>
      <c r="P44" s="65">
        <f>Table22457891011234[[#This Row],[PEMBULATAN]]*O44</f>
        <v>52276.125</v>
      </c>
    </row>
    <row r="45" spans="1:16" ht="26.25" customHeight="1" x14ac:dyDescent="0.2">
      <c r="A45" s="14"/>
      <c r="B45" s="14"/>
      <c r="C45" s="73" t="s">
        <v>131</v>
      </c>
      <c r="D45" s="78" t="s">
        <v>86</v>
      </c>
      <c r="E45" s="13">
        <v>44501</v>
      </c>
      <c r="F45" s="76" t="s">
        <v>87</v>
      </c>
      <c r="G45" s="13">
        <v>44502</v>
      </c>
      <c r="H45" s="77" t="s">
        <v>433</v>
      </c>
      <c r="I45" s="16">
        <v>46</v>
      </c>
      <c r="J45" s="16">
        <v>42</v>
      </c>
      <c r="K45" s="16">
        <v>20</v>
      </c>
      <c r="L45" s="16">
        <v>8</v>
      </c>
      <c r="M45" s="81">
        <v>9.66</v>
      </c>
      <c r="N45" s="95">
        <v>9.66</v>
      </c>
      <c r="O45" s="64">
        <v>2530</v>
      </c>
      <c r="P45" s="65">
        <f>Table22457891011234[[#This Row],[PEMBULATAN]]*O45</f>
        <v>24439.8</v>
      </c>
    </row>
    <row r="46" spans="1:16" ht="26.25" customHeight="1" x14ac:dyDescent="0.2">
      <c r="A46" s="14"/>
      <c r="B46" s="14"/>
      <c r="C46" s="73" t="s">
        <v>132</v>
      </c>
      <c r="D46" s="78" t="s">
        <v>86</v>
      </c>
      <c r="E46" s="13">
        <v>44501</v>
      </c>
      <c r="F46" s="76" t="s">
        <v>87</v>
      </c>
      <c r="G46" s="13">
        <v>44502</v>
      </c>
      <c r="H46" s="77" t="s">
        <v>433</v>
      </c>
      <c r="I46" s="16">
        <v>46</v>
      </c>
      <c r="J46" s="16">
        <v>37</v>
      </c>
      <c r="K46" s="16">
        <v>28</v>
      </c>
      <c r="L46" s="16">
        <v>2</v>
      </c>
      <c r="M46" s="81">
        <v>11.914</v>
      </c>
      <c r="N46" s="95">
        <v>11.914</v>
      </c>
      <c r="O46" s="64">
        <v>2530</v>
      </c>
      <c r="P46" s="65">
        <f>Table22457891011234[[#This Row],[PEMBULATAN]]*O46</f>
        <v>30142.42</v>
      </c>
    </row>
    <row r="47" spans="1:16" ht="26.25" customHeight="1" x14ac:dyDescent="0.2">
      <c r="A47" s="14"/>
      <c r="B47" s="14"/>
      <c r="C47" s="73" t="s">
        <v>133</v>
      </c>
      <c r="D47" s="78" t="s">
        <v>86</v>
      </c>
      <c r="E47" s="13">
        <v>44501</v>
      </c>
      <c r="F47" s="76" t="s">
        <v>87</v>
      </c>
      <c r="G47" s="13">
        <v>44502</v>
      </c>
      <c r="H47" s="77" t="s">
        <v>433</v>
      </c>
      <c r="I47" s="16">
        <v>58</v>
      </c>
      <c r="J47" s="16">
        <v>44</v>
      </c>
      <c r="K47" s="16">
        <v>18</v>
      </c>
      <c r="L47" s="16">
        <v>7</v>
      </c>
      <c r="M47" s="81">
        <v>11.484</v>
      </c>
      <c r="N47" s="95">
        <v>12</v>
      </c>
      <c r="O47" s="64">
        <v>2530</v>
      </c>
      <c r="P47" s="65">
        <f>Table22457891011234[[#This Row],[PEMBULATAN]]*O47</f>
        <v>30360</v>
      </c>
    </row>
    <row r="48" spans="1:16" ht="26.25" customHeight="1" x14ac:dyDescent="0.2">
      <c r="A48" s="14"/>
      <c r="B48" s="14"/>
      <c r="C48" s="73" t="s">
        <v>134</v>
      </c>
      <c r="D48" s="78" t="s">
        <v>86</v>
      </c>
      <c r="E48" s="13">
        <v>44501</v>
      </c>
      <c r="F48" s="76" t="s">
        <v>87</v>
      </c>
      <c r="G48" s="13">
        <v>44502</v>
      </c>
      <c r="H48" s="77" t="s">
        <v>433</v>
      </c>
      <c r="I48" s="16">
        <v>63</v>
      </c>
      <c r="J48" s="16">
        <v>44</v>
      </c>
      <c r="K48" s="16">
        <v>46</v>
      </c>
      <c r="L48" s="16">
        <v>12</v>
      </c>
      <c r="M48" s="81">
        <v>31.878</v>
      </c>
      <c r="N48" s="95">
        <v>31.878</v>
      </c>
      <c r="O48" s="64">
        <v>2530</v>
      </c>
      <c r="P48" s="65">
        <f>Table22457891011234[[#This Row],[PEMBULATAN]]*O48</f>
        <v>80651.34</v>
      </c>
    </row>
    <row r="49" spans="1:16" ht="26.25" customHeight="1" x14ac:dyDescent="0.2">
      <c r="A49" s="14"/>
      <c r="B49" s="14"/>
      <c r="C49" s="73" t="s">
        <v>135</v>
      </c>
      <c r="D49" s="78" t="s">
        <v>86</v>
      </c>
      <c r="E49" s="13">
        <v>44501</v>
      </c>
      <c r="F49" s="76" t="s">
        <v>87</v>
      </c>
      <c r="G49" s="13">
        <v>44502</v>
      </c>
      <c r="H49" s="77" t="s">
        <v>433</v>
      </c>
      <c r="I49" s="16">
        <v>94</v>
      </c>
      <c r="J49" s="16">
        <v>57</v>
      </c>
      <c r="K49" s="16">
        <v>36</v>
      </c>
      <c r="L49" s="16">
        <v>30</v>
      </c>
      <c r="M49" s="81">
        <v>48.222000000000001</v>
      </c>
      <c r="N49" s="95">
        <v>48.222000000000001</v>
      </c>
      <c r="O49" s="64">
        <v>2530</v>
      </c>
      <c r="P49" s="65">
        <f>Table22457891011234[[#This Row],[PEMBULATAN]]*O49</f>
        <v>122001.66</v>
      </c>
    </row>
    <row r="50" spans="1:16" ht="26.25" customHeight="1" x14ac:dyDescent="0.2">
      <c r="A50" s="14"/>
      <c r="B50" s="119"/>
      <c r="C50" s="73" t="s">
        <v>136</v>
      </c>
      <c r="D50" s="78" t="s">
        <v>86</v>
      </c>
      <c r="E50" s="13">
        <v>44501</v>
      </c>
      <c r="F50" s="76" t="s">
        <v>87</v>
      </c>
      <c r="G50" s="13">
        <v>44502</v>
      </c>
      <c r="H50" s="77" t="s">
        <v>433</v>
      </c>
      <c r="I50" s="16">
        <v>121</v>
      </c>
      <c r="J50" s="16">
        <v>75</v>
      </c>
      <c r="K50" s="16">
        <v>15</v>
      </c>
      <c r="L50" s="16">
        <v>25</v>
      </c>
      <c r="M50" s="81">
        <v>34.03125</v>
      </c>
      <c r="N50" s="95">
        <v>34.03125</v>
      </c>
      <c r="O50" s="64">
        <v>2530</v>
      </c>
      <c r="P50" s="65">
        <f>Table22457891011234[[#This Row],[PEMBULATAN]]*O50</f>
        <v>86099.0625</v>
      </c>
    </row>
    <row r="51" spans="1:16" ht="26.25" customHeight="1" x14ac:dyDescent="0.2">
      <c r="A51" s="14"/>
      <c r="B51" s="14" t="s">
        <v>137</v>
      </c>
      <c r="C51" s="73" t="s">
        <v>138</v>
      </c>
      <c r="D51" s="78" t="s">
        <v>86</v>
      </c>
      <c r="E51" s="13">
        <v>44501</v>
      </c>
      <c r="F51" s="76" t="s">
        <v>87</v>
      </c>
      <c r="G51" s="13">
        <v>44502</v>
      </c>
      <c r="H51" s="77" t="s">
        <v>433</v>
      </c>
      <c r="I51" s="16">
        <v>48</v>
      </c>
      <c r="J51" s="16">
        <v>38</v>
      </c>
      <c r="K51" s="16">
        <v>12</v>
      </c>
      <c r="L51" s="16">
        <v>3</v>
      </c>
      <c r="M51" s="81">
        <v>5.4720000000000004</v>
      </c>
      <c r="N51" s="95">
        <v>6</v>
      </c>
      <c r="O51" s="64">
        <v>2530</v>
      </c>
      <c r="P51" s="65">
        <f>Table22457891011234[[#This Row],[PEMBULATAN]]*O51</f>
        <v>15180</v>
      </c>
    </row>
    <row r="52" spans="1:16" ht="26.25" customHeight="1" x14ac:dyDescent="0.2">
      <c r="A52" s="14"/>
      <c r="B52" s="14"/>
      <c r="C52" s="73" t="s">
        <v>139</v>
      </c>
      <c r="D52" s="78" t="s">
        <v>86</v>
      </c>
      <c r="E52" s="13">
        <v>44501</v>
      </c>
      <c r="F52" s="76" t="s">
        <v>87</v>
      </c>
      <c r="G52" s="13">
        <v>44502</v>
      </c>
      <c r="H52" s="77" t="s">
        <v>433</v>
      </c>
      <c r="I52" s="16">
        <v>32</v>
      </c>
      <c r="J52" s="16">
        <v>28</v>
      </c>
      <c r="K52" s="16">
        <v>15</v>
      </c>
      <c r="L52" s="16">
        <v>4</v>
      </c>
      <c r="M52" s="81">
        <v>3.36</v>
      </c>
      <c r="N52" s="95">
        <v>4</v>
      </c>
      <c r="O52" s="64">
        <v>2530</v>
      </c>
      <c r="P52" s="65">
        <f>Table22457891011234[[#This Row],[PEMBULATAN]]*O52</f>
        <v>10120</v>
      </c>
    </row>
    <row r="53" spans="1:16" ht="26.25" customHeight="1" x14ac:dyDescent="0.2">
      <c r="A53" s="14"/>
      <c r="B53" s="14"/>
      <c r="C53" s="73" t="s">
        <v>140</v>
      </c>
      <c r="D53" s="78" t="s">
        <v>86</v>
      </c>
      <c r="E53" s="13">
        <v>44501</v>
      </c>
      <c r="F53" s="76" t="s">
        <v>87</v>
      </c>
      <c r="G53" s="13">
        <v>44502</v>
      </c>
      <c r="H53" s="77" t="s">
        <v>433</v>
      </c>
      <c r="I53" s="16">
        <v>62</v>
      </c>
      <c r="J53" s="16">
        <v>35</v>
      </c>
      <c r="K53" s="16">
        <v>20</v>
      </c>
      <c r="L53" s="16">
        <v>6</v>
      </c>
      <c r="M53" s="81">
        <v>10.85</v>
      </c>
      <c r="N53" s="95">
        <v>10.85</v>
      </c>
      <c r="O53" s="64">
        <v>2530</v>
      </c>
      <c r="P53" s="65">
        <f>Table22457891011234[[#This Row],[PEMBULATAN]]*O53</f>
        <v>27450.5</v>
      </c>
    </row>
    <row r="54" spans="1:16" ht="26.25" customHeight="1" x14ac:dyDescent="0.2">
      <c r="A54" s="14"/>
      <c r="B54" s="119"/>
      <c r="C54" s="73" t="s">
        <v>141</v>
      </c>
      <c r="D54" s="78" t="s">
        <v>86</v>
      </c>
      <c r="E54" s="13">
        <v>44501</v>
      </c>
      <c r="F54" s="76" t="s">
        <v>87</v>
      </c>
      <c r="G54" s="13">
        <v>44502</v>
      </c>
      <c r="H54" s="77" t="s">
        <v>433</v>
      </c>
      <c r="I54" s="16">
        <v>56</v>
      </c>
      <c r="J54" s="16">
        <v>37</v>
      </c>
      <c r="K54" s="16">
        <v>28</v>
      </c>
      <c r="L54" s="16">
        <v>10</v>
      </c>
      <c r="M54" s="81">
        <v>14.504</v>
      </c>
      <c r="N54" s="95">
        <v>14.504</v>
      </c>
      <c r="O54" s="64">
        <v>2530</v>
      </c>
      <c r="P54" s="65">
        <f>Table22457891011234[[#This Row],[PEMBULATAN]]*O54</f>
        <v>36695.119999999995</v>
      </c>
    </row>
    <row r="55" spans="1:16" ht="26.25" customHeight="1" x14ac:dyDescent="0.2">
      <c r="A55" s="14"/>
      <c r="B55" s="14" t="s">
        <v>142</v>
      </c>
      <c r="C55" s="73" t="s">
        <v>143</v>
      </c>
      <c r="D55" s="78" t="s">
        <v>86</v>
      </c>
      <c r="E55" s="13">
        <v>44501</v>
      </c>
      <c r="F55" s="76" t="s">
        <v>87</v>
      </c>
      <c r="G55" s="13">
        <v>44502</v>
      </c>
      <c r="H55" s="77" t="s">
        <v>433</v>
      </c>
      <c r="I55" s="16">
        <v>43</v>
      </c>
      <c r="J55" s="16">
        <v>34</v>
      </c>
      <c r="K55" s="16">
        <v>30</v>
      </c>
      <c r="L55" s="16">
        <v>9</v>
      </c>
      <c r="M55" s="81">
        <v>10.965</v>
      </c>
      <c r="N55" s="95">
        <v>10.965</v>
      </c>
      <c r="O55" s="64">
        <v>2530</v>
      </c>
      <c r="P55" s="65">
        <f>Table22457891011234[[#This Row],[PEMBULATAN]]*O55</f>
        <v>27741.45</v>
      </c>
    </row>
    <row r="56" spans="1:16" ht="26.25" customHeight="1" x14ac:dyDescent="0.2">
      <c r="A56" s="14"/>
      <c r="B56" s="14"/>
      <c r="C56" s="73" t="s">
        <v>144</v>
      </c>
      <c r="D56" s="78" t="s">
        <v>86</v>
      </c>
      <c r="E56" s="13">
        <v>44501</v>
      </c>
      <c r="F56" s="76" t="s">
        <v>87</v>
      </c>
      <c r="G56" s="13">
        <v>44502</v>
      </c>
      <c r="H56" s="77" t="s">
        <v>433</v>
      </c>
      <c r="I56" s="16">
        <v>40</v>
      </c>
      <c r="J56" s="16">
        <v>39</v>
      </c>
      <c r="K56" s="16">
        <v>38</v>
      </c>
      <c r="L56" s="16">
        <v>15</v>
      </c>
      <c r="M56" s="81">
        <v>14.82</v>
      </c>
      <c r="N56" s="95">
        <v>15</v>
      </c>
      <c r="O56" s="64">
        <v>2530</v>
      </c>
      <c r="P56" s="65">
        <f>Table22457891011234[[#This Row],[PEMBULATAN]]*O56</f>
        <v>37950</v>
      </c>
    </row>
    <row r="57" spans="1:16" ht="26.25" customHeight="1" x14ac:dyDescent="0.2">
      <c r="A57" s="14"/>
      <c r="B57" s="14"/>
      <c r="C57" s="73" t="s">
        <v>145</v>
      </c>
      <c r="D57" s="78" t="s">
        <v>86</v>
      </c>
      <c r="E57" s="13">
        <v>44501</v>
      </c>
      <c r="F57" s="76" t="s">
        <v>87</v>
      </c>
      <c r="G57" s="13">
        <v>44502</v>
      </c>
      <c r="H57" s="77" t="s">
        <v>433</v>
      </c>
      <c r="I57" s="16">
        <v>57</v>
      </c>
      <c r="J57" s="16">
        <v>38</v>
      </c>
      <c r="K57" s="16">
        <v>10</v>
      </c>
      <c r="L57" s="16">
        <v>10</v>
      </c>
      <c r="M57" s="81">
        <v>5.415</v>
      </c>
      <c r="N57" s="95">
        <v>10</v>
      </c>
      <c r="O57" s="64">
        <v>2530</v>
      </c>
      <c r="P57" s="65">
        <f>Table22457891011234[[#This Row],[PEMBULATAN]]*O57</f>
        <v>25300</v>
      </c>
    </row>
    <row r="58" spans="1:16" ht="26.25" customHeight="1" x14ac:dyDescent="0.2">
      <c r="A58" s="14"/>
      <c r="B58" s="14"/>
      <c r="C58" s="73" t="s">
        <v>146</v>
      </c>
      <c r="D58" s="78" t="s">
        <v>86</v>
      </c>
      <c r="E58" s="13">
        <v>44501</v>
      </c>
      <c r="F58" s="76" t="s">
        <v>87</v>
      </c>
      <c r="G58" s="13">
        <v>44502</v>
      </c>
      <c r="H58" s="77" t="s">
        <v>433</v>
      </c>
      <c r="I58" s="16">
        <v>40</v>
      </c>
      <c r="J58" s="16">
        <v>40</v>
      </c>
      <c r="K58" s="16">
        <v>38</v>
      </c>
      <c r="L58" s="16">
        <v>20</v>
      </c>
      <c r="M58" s="81">
        <v>15.2</v>
      </c>
      <c r="N58" s="95">
        <v>20</v>
      </c>
      <c r="O58" s="64">
        <v>2530</v>
      </c>
      <c r="P58" s="65">
        <f>Table22457891011234[[#This Row],[PEMBULATAN]]*O58</f>
        <v>50600</v>
      </c>
    </row>
    <row r="59" spans="1:16" ht="22.5" customHeight="1" x14ac:dyDescent="0.2">
      <c r="A59" s="143" t="s">
        <v>30</v>
      </c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5"/>
      <c r="M59" s="79">
        <f>SUBTOTAL(109,Table22457891011234[KG VOLUME])</f>
        <v>1147.8932499999999</v>
      </c>
      <c r="N59" s="68">
        <f>SUM(N3:N58)</f>
        <v>1163.1242499999998</v>
      </c>
      <c r="O59" s="146">
        <f>SUM(P3:P58)</f>
        <v>2942704.3524999996</v>
      </c>
      <c r="P59" s="147"/>
    </row>
    <row r="60" spans="1:16" ht="18" customHeight="1" x14ac:dyDescent="0.2">
      <c r="A60" s="85"/>
      <c r="B60" s="56" t="s">
        <v>42</v>
      </c>
      <c r="C60" s="55"/>
      <c r="D60" s="57" t="s">
        <v>43</v>
      </c>
      <c r="E60" s="85"/>
      <c r="F60" s="85"/>
      <c r="G60" s="85"/>
      <c r="H60" s="85"/>
      <c r="I60" s="85"/>
      <c r="J60" s="85"/>
      <c r="K60" s="85"/>
      <c r="L60" s="85"/>
      <c r="M60" s="86"/>
      <c r="N60" s="87" t="s">
        <v>51</v>
      </c>
      <c r="O60" s="88"/>
      <c r="P60" s="88">
        <f>O59*10%</f>
        <v>294270.43524999998</v>
      </c>
    </row>
    <row r="61" spans="1:16" ht="18" customHeight="1" thickBot="1" x14ac:dyDescent="0.25">
      <c r="A61" s="85"/>
      <c r="B61" s="56"/>
      <c r="C61" s="55"/>
      <c r="D61" s="57"/>
      <c r="E61" s="85"/>
      <c r="F61" s="85"/>
      <c r="G61" s="85"/>
      <c r="H61" s="85"/>
      <c r="I61" s="85"/>
      <c r="J61" s="85"/>
      <c r="K61" s="85"/>
      <c r="L61" s="85"/>
      <c r="M61" s="86"/>
      <c r="N61" s="89" t="s">
        <v>52</v>
      </c>
      <c r="O61" s="90"/>
      <c r="P61" s="90">
        <f>O59-P60</f>
        <v>2648433.9172499995</v>
      </c>
    </row>
    <row r="62" spans="1:16" ht="18" customHeight="1" x14ac:dyDescent="0.2">
      <c r="A62" s="11"/>
      <c r="H62" s="63"/>
      <c r="N62" s="62" t="s">
        <v>31</v>
      </c>
      <c r="P62" s="69">
        <f>P61*1%</f>
        <v>26484.339172499996</v>
      </c>
    </row>
    <row r="63" spans="1:16" ht="18" customHeight="1" thickBot="1" x14ac:dyDescent="0.25">
      <c r="A63" s="11"/>
      <c r="H63" s="63"/>
      <c r="N63" s="62" t="s">
        <v>53</v>
      </c>
      <c r="P63" s="71">
        <f>P61*2%</f>
        <v>52968.678344999993</v>
      </c>
    </row>
    <row r="64" spans="1:16" ht="18" customHeight="1" x14ac:dyDescent="0.2">
      <c r="A64" s="11"/>
      <c r="H64" s="63"/>
      <c r="N64" s="66" t="s">
        <v>32</v>
      </c>
      <c r="O64" s="67"/>
      <c r="P64" s="70">
        <f>P61+P62-P63</f>
        <v>2621949.5780774998</v>
      </c>
    </row>
    <row r="66" spans="1:16" x14ac:dyDescent="0.2">
      <c r="A66" s="11"/>
      <c r="H66" s="63"/>
      <c r="P66" s="71"/>
    </row>
    <row r="67" spans="1:16" x14ac:dyDescent="0.2">
      <c r="A67" s="11"/>
      <c r="H67" s="63"/>
      <c r="O67" s="58"/>
      <c r="P67" s="71"/>
    </row>
    <row r="68" spans="1:16" s="3" customFormat="1" x14ac:dyDescent="0.25">
      <c r="A68" s="11"/>
      <c r="B68" s="2"/>
      <c r="C68" s="2"/>
      <c r="E68" s="12"/>
      <c r="H68" s="63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3"/>
      <c r="N69" s="15"/>
      <c r="O69" s="15"/>
      <c r="P69" s="15"/>
    </row>
    <row r="70" spans="1:16" s="3" customFormat="1" x14ac:dyDescent="0.25">
      <c r="A70" s="11"/>
      <c r="B70" s="2"/>
      <c r="C70" s="2"/>
      <c r="E70" s="12"/>
      <c r="H70" s="63"/>
      <c r="N70" s="15"/>
      <c r="O70" s="15"/>
      <c r="P70" s="15"/>
    </row>
    <row r="71" spans="1:16" s="3" customFormat="1" x14ac:dyDescent="0.25">
      <c r="A71" s="11"/>
      <c r="B71" s="2"/>
      <c r="C71" s="2"/>
      <c r="E71" s="12"/>
      <c r="H71" s="63"/>
      <c r="N71" s="15"/>
      <c r="O71" s="15"/>
      <c r="P71" s="15"/>
    </row>
    <row r="72" spans="1:16" s="3" customFormat="1" x14ac:dyDescent="0.25">
      <c r="A72" s="11"/>
      <c r="B72" s="2"/>
      <c r="C72" s="2"/>
      <c r="E72" s="12"/>
      <c r="H72" s="63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63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63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3"/>
      <c r="N75" s="15"/>
      <c r="O75" s="15"/>
      <c r="P75" s="15"/>
    </row>
    <row r="76" spans="1:16" s="3" customFormat="1" x14ac:dyDescent="0.25">
      <c r="A76" s="11"/>
      <c r="B76" s="2"/>
      <c r="C76" s="2"/>
      <c r="E76" s="12"/>
      <c r="H76" s="63"/>
      <c r="N76" s="15"/>
      <c r="O76" s="15"/>
      <c r="P76" s="15"/>
    </row>
    <row r="77" spans="1:16" s="3" customFormat="1" x14ac:dyDescent="0.25">
      <c r="A77" s="11"/>
      <c r="B77" s="2"/>
      <c r="C77" s="2"/>
      <c r="E77" s="12"/>
      <c r="H77" s="63"/>
      <c r="N77" s="15"/>
      <c r="O77" s="15"/>
      <c r="P77" s="15"/>
    </row>
    <row r="78" spans="1:16" s="3" customFormat="1" x14ac:dyDescent="0.25">
      <c r="A78" s="11"/>
      <c r="B78" s="2"/>
      <c r="C78" s="2"/>
      <c r="E78" s="12"/>
      <c r="H78" s="63"/>
      <c r="N78" s="15"/>
      <c r="O78" s="15"/>
      <c r="P78" s="15"/>
    </row>
    <row r="79" spans="1:16" s="3" customFormat="1" x14ac:dyDescent="0.25">
      <c r="A79" s="11"/>
      <c r="B79" s="2"/>
      <c r="C79" s="2"/>
      <c r="E79" s="12"/>
      <c r="H79" s="63"/>
      <c r="N79" s="15"/>
      <c r="O79" s="15"/>
      <c r="P79" s="15"/>
    </row>
  </sheetData>
  <mergeCells count="2">
    <mergeCell ref="A59:L59"/>
    <mergeCell ref="O59:P59"/>
  </mergeCells>
  <conditionalFormatting sqref="B3">
    <cfRule type="duplicateValues" dxfId="547" priority="2"/>
  </conditionalFormatting>
  <conditionalFormatting sqref="B4">
    <cfRule type="duplicateValues" dxfId="546" priority="1"/>
  </conditionalFormatting>
  <conditionalFormatting sqref="B5:B58">
    <cfRule type="duplicateValues" dxfId="545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5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33" sqref="O13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403867</v>
      </c>
      <c r="B3" s="74" t="s">
        <v>3657</v>
      </c>
      <c r="C3" s="9" t="s">
        <v>3658</v>
      </c>
      <c r="D3" s="76" t="s">
        <v>86</v>
      </c>
      <c r="E3" s="13">
        <v>44513</v>
      </c>
      <c r="F3" s="76" t="s">
        <v>554</v>
      </c>
      <c r="G3" s="13">
        <v>44515</v>
      </c>
      <c r="H3" s="10" t="s">
        <v>3366</v>
      </c>
      <c r="I3" s="1">
        <v>90</v>
      </c>
      <c r="J3" s="1">
        <v>60</v>
      </c>
      <c r="K3" s="1">
        <v>33</v>
      </c>
      <c r="L3" s="1">
        <v>20</v>
      </c>
      <c r="M3" s="80">
        <v>44.55</v>
      </c>
      <c r="N3" s="95">
        <v>44.55</v>
      </c>
      <c r="O3" s="64">
        <v>2530</v>
      </c>
      <c r="P3" s="65">
        <f>Table224578910112345678910111213141516171819202122232425262728293031[[#This Row],[PEMBULATAN]]*O3</f>
        <v>112711.5</v>
      </c>
    </row>
    <row r="4" spans="1:16" ht="26.25" customHeight="1" x14ac:dyDescent="0.2">
      <c r="A4" s="14"/>
      <c r="B4" s="75"/>
      <c r="C4" s="73" t="s">
        <v>3659</v>
      </c>
      <c r="D4" s="78" t="s">
        <v>86</v>
      </c>
      <c r="E4" s="13">
        <v>44513</v>
      </c>
      <c r="F4" s="76" t="s">
        <v>554</v>
      </c>
      <c r="G4" s="13">
        <v>44515</v>
      </c>
      <c r="H4" s="77" t="s">
        <v>3366</v>
      </c>
      <c r="I4" s="16">
        <v>80</v>
      </c>
      <c r="J4" s="16">
        <v>60</v>
      </c>
      <c r="K4" s="16">
        <v>38</v>
      </c>
      <c r="L4" s="16">
        <v>14</v>
      </c>
      <c r="M4" s="81">
        <v>45.6</v>
      </c>
      <c r="N4" s="95">
        <v>45.6</v>
      </c>
      <c r="O4" s="64">
        <v>2530</v>
      </c>
      <c r="P4" s="65">
        <f>Table224578910112345678910111213141516171819202122232425262728293031[[#This Row],[PEMBULATAN]]*O4</f>
        <v>115368</v>
      </c>
    </row>
    <row r="5" spans="1:16" ht="26.25" customHeight="1" x14ac:dyDescent="0.2">
      <c r="A5" s="14"/>
      <c r="B5" s="75"/>
      <c r="C5" s="73" t="s">
        <v>3660</v>
      </c>
      <c r="D5" s="78" t="s">
        <v>86</v>
      </c>
      <c r="E5" s="13">
        <v>44513</v>
      </c>
      <c r="F5" s="76" t="s">
        <v>554</v>
      </c>
      <c r="G5" s="13">
        <v>44515</v>
      </c>
      <c r="H5" s="77" t="s">
        <v>3366</v>
      </c>
      <c r="I5" s="16">
        <v>80</v>
      </c>
      <c r="J5" s="16">
        <v>63</v>
      </c>
      <c r="K5" s="16">
        <v>37</v>
      </c>
      <c r="L5" s="16">
        <v>23</v>
      </c>
      <c r="M5" s="81">
        <v>46.62</v>
      </c>
      <c r="N5" s="95">
        <v>46.62</v>
      </c>
      <c r="O5" s="64">
        <v>2530</v>
      </c>
      <c r="P5" s="65">
        <f>Table224578910112345678910111213141516171819202122232425262728293031[[#This Row],[PEMBULATAN]]*O5</f>
        <v>117948.59999999999</v>
      </c>
    </row>
    <row r="6" spans="1:16" ht="26.25" customHeight="1" x14ac:dyDescent="0.2">
      <c r="A6" s="14"/>
      <c r="B6" s="75"/>
      <c r="C6" s="73" t="s">
        <v>3661</v>
      </c>
      <c r="D6" s="78" t="s">
        <v>86</v>
      </c>
      <c r="E6" s="13">
        <v>44513</v>
      </c>
      <c r="F6" s="76" t="s">
        <v>554</v>
      </c>
      <c r="G6" s="13">
        <v>44515</v>
      </c>
      <c r="H6" s="77" t="s">
        <v>3366</v>
      </c>
      <c r="I6" s="16">
        <v>80</v>
      </c>
      <c r="J6" s="16">
        <v>64</v>
      </c>
      <c r="K6" s="16">
        <v>35</v>
      </c>
      <c r="L6" s="16">
        <v>13</v>
      </c>
      <c r="M6" s="81">
        <v>44.8</v>
      </c>
      <c r="N6" s="95">
        <v>44.8</v>
      </c>
      <c r="O6" s="64">
        <v>2530</v>
      </c>
      <c r="P6" s="65">
        <f>Table224578910112345678910111213141516171819202122232425262728293031[[#This Row],[PEMBULATAN]]*O6</f>
        <v>113344</v>
      </c>
    </row>
    <row r="7" spans="1:16" ht="26.25" customHeight="1" x14ac:dyDescent="0.2">
      <c r="A7" s="14"/>
      <c r="B7" s="75"/>
      <c r="C7" s="73" t="s">
        <v>3662</v>
      </c>
      <c r="D7" s="78" t="s">
        <v>86</v>
      </c>
      <c r="E7" s="13">
        <v>44513</v>
      </c>
      <c r="F7" s="76" t="s">
        <v>554</v>
      </c>
      <c r="G7" s="13">
        <v>44515</v>
      </c>
      <c r="H7" s="77" t="s">
        <v>3366</v>
      </c>
      <c r="I7" s="16">
        <v>90</v>
      </c>
      <c r="J7" s="16">
        <v>65</v>
      </c>
      <c r="K7" s="16">
        <v>29</v>
      </c>
      <c r="L7" s="16">
        <v>11</v>
      </c>
      <c r="M7" s="81">
        <v>42.412500000000001</v>
      </c>
      <c r="N7" s="95">
        <v>43</v>
      </c>
      <c r="O7" s="64">
        <v>2530</v>
      </c>
      <c r="P7" s="65">
        <f>Table224578910112345678910111213141516171819202122232425262728293031[[#This Row],[PEMBULATAN]]*O7</f>
        <v>108790</v>
      </c>
    </row>
    <row r="8" spans="1:16" ht="26.25" customHeight="1" x14ac:dyDescent="0.2">
      <c r="A8" s="14"/>
      <c r="B8" s="75"/>
      <c r="C8" s="73" t="s">
        <v>3663</v>
      </c>
      <c r="D8" s="78" t="s">
        <v>86</v>
      </c>
      <c r="E8" s="13">
        <v>44513</v>
      </c>
      <c r="F8" s="76" t="s">
        <v>554</v>
      </c>
      <c r="G8" s="13">
        <v>44515</v>
      </c>
      <c r="H8" s="77" t="s">
        <v>3366</v>
      </c>
      <c r="I8" s="16">
        <v>80</v>
      </c>
      <c r="J8" s="16">
        <v>68</v>
      </c>
      <c r="K8" s="16">
        <v>30</v>
      </c>
      <c r="L8" s="16">
        <v>8</v>
      </c>
      <c r="M8" s="81">
        <v>40.799999999999997</v>
      </c>
      <c r="N8" s="95">
        <v>40.799999999999997</v>
      </c>
      <c r="O8" s="64">
        <v>2530</v>
      </c>
      <c r="P8" s="65">
        <f>Table224578910112345678910111213141516171819202122232425262728293031[[#This Row],[PEMBULATAN]]*O8</f>
        <v>103224</v>
      </c>
    </row>
    <row r="9" spans="1:16" ht="26.25" customHeight="1" x14ac:dyDescent="0.2">
      <c r="A9" s="14"/>
      <c r="B9" s="75"/>
      <c r="C9" s="73" t="s">
        <v>3664</v>
      </c>
      <c r="D9" s="78" t="s">
        <v>86</v>
      </c>
      <c r="E9" s="13">
        <v>44513</v>
      </c>
      <c r="F9" s="76" t="s">
        <v>554</v>
      </c>
      <c r="G9" s="13">
        <v>44515</v>
      </c>
      <c r="H9" s="77" t="s">
        <v>3366</v>
      </c>
      <c r="I9" s="16">
        <v>77</v>
      </c>
      <c r="J9" s="16">
        <v>70</v>
      </c>
      <c r="K9" s="16">
        <v>30</v>
      </c>
      <c r="L9" s="16">
        <v>13</v>
      </c>
      <c r="M9" s="81">
        <v>40.424999999999997</v>
      </c>
      <c r="N9" s="95">
        <v>41</v>
      </c>
      <c r="O9" s="64">
        <v>2530</v>
      </c>
      <c r="P9" s="65">
        <f>Table224578910112345678910111213141516171819202122232425262728293031[[#This Row],[PEMBULATAN]]*O9</f>
        <v>103730</v>
      </c>
    </row>
    <row r="10" spans="1:16" ht="26.25" customHeight="1" x14ac:dyDescent="0.2">
      <c r="A10" s="14"/>
      <c r="B10" s="75"/>
      <c r="C10" s="73" t="s">
        <v>3665</v>
      </c>
      <c r="D10" s="78" t="s">
        <v>86</v>
      </c>
      <c r="E10" s="13">
        <v>44513</v>
      </c>
      <c r="F10" s="76" t="s">
        <v>554</v>
      </c>
      <c r="G10" s="13">
        <v>44515</v>
      </c>
      <c r="H10" s="77" t="s">
        <v>3366</v>
      </c>
      <c r="I10" s="16">
        <v>70</v>
      </c>
      <c r="J10" s="16">
        <v>47</v>
      </c>
      <c r="K10" s="16">
        <v>36</v>
      </c>
      <c r="L10" s="16">
        <v>8</v>
      </c>
      <c r="M10" s="81">
        <v>29.61</v>
      </c>
      <c r="N10" s="95">
        <v>29.61</v>
      </c>
      <c r="O10" s="64">
        <v>2530</v>
      </c>
      <c r="P10" s="65">
        <f>Table224578910112345678910111213141516171819202122232425262728293031[[#This Row],[PEMBULATAN]]*O10</f>
        <v>74913.3</v>
      </c>
    </row>
    <row r="11" spans="1:16" ht="26.25" customHeight="1" x14ac:dyDescent="0.2">
      <c r="A11" s="14"/>
      <c r="B11" s="75"/>
      <c r="C11" s="73" t="s">
        <v>3666</v>
      </c>
      <c r="D11" s="78" t="s">
        <v>86</v>
      </c>
      <c r="E11" s="13">
        <v>44513</v>
      </c>
      <c r="F11" s="76" t="s">
        <v>554</v>
      </c>
      <c r="G11" s="13">
        <v>44515</v>
      </c>
      <c r="H11" s="77" t="s">
        <v>3366</v>
      </c>
      <c r="I11" s="16">
        <v>58</v>
      </c>
      <c r="J11" s="16">
        <v>50</v>
      </c>
      <c r="K11" s="16">
        <v>21</v>
      </c>
      <c r="L11" s="16">
        <v>10</v>
      </c>
      <c r="M11" s="81">
        <v>15.225</v>
      </c>
      <c r="N11" s="95">
        <v>15.225</v>
      </c>
      <c r="O11" s="64">
        <v>2530</v>
      </c>
      <c r="P11" s="65">
        <f>Table224578910112345678910111213141516171819202122232425262728293031[[#This Row],[PEMBULATAN]]*O11</f>
        <v>38519.25</v>
      </c>
    </row>
    <row r="12" spans="1:16" ht="26.25" customHeight="1" x14ac:dyDescent="0.2">
      <c r="A12" s="14"/>
      <c r="B12" s="75"/>
      <c r="C12" s="73" t="s">
        <v>3667</v>
      </c>
      <c r="D12" s="78" t="s">
        <v>86</v>
      </c>
      <c r="E12" s="13">
        <v>44513</v>
      </c>
      <c r="F12" s="76" t="s">
        <v>554</v>
      </c>
      <c r="G12" s="13">
        <v>44515</v>
      </c>
      <c r="H12" s="77" t="s">
        <v>3366</v>
      </c>
      <c r="I12" s="16">
        <v>88</v>
      </c>
      <c r="J12" s="16">
        <v>63</v>
      </c>
      <c r="K12" s="16">
        <v>34</v>
      </c>
      <c r="L12" s="16">
        <v>12</v>
      </c>
      <c r="M12" s="81">
        <v>47.124000000000002</v>
      </c>
      <c r="N12" s="95">
        <v>47.124000000000002</v>
      </c>
      <c r="O12" s="64">
        <v>2530</v>
      </c>
      <c r="P12" s="65">
        <f>Table224578910112345678910111213141516171819202122232425262728293031[[#This Row],[PEMBULATAN]]*O12</f>
        <v>119223.72</v>
      </c>
    </row>
    <row r="13" spans="1:16" ht="26.25" customHeight="1" x14ac:dyDescent="0.2">
      <c r="A13" s="14"/>
      <c r="B13" s="75"/>
      <c r="C13" s="73" t="s">
        <v>3668</v>
      </c>
      <c r="D13" s="78" t="s">
        <v>86</v>
      </c>
      <c r="E13" s="13">
        <v>44513</v>
      </c>
      <c r="F13" s="76" t="s">
        <v>554</v>
      </c>
      <c r="G13" s="13">
        <v>44515</v>
      </c>
      <c r="H13" s="77" t="s">
        <v>3366</v>
      </c>
      <c r="I13" s="16">
        <v>70</v>
      </c>
      <c r="J13" s="16">
        <v>63</v>
      </c>
      <c r="K13" s="16">
        <v>28</v>
      </c>
      <c r="L13" s="16">
        <v>10</v>
      </c>
      <c r="M13" s="81">
        <v>30.87</v>
      </c>
      <c r="N13" s="95">
        <v>30.87</v>
      </c>
      <c r="O13" s="64">
        <v>2530</v>
      </c>
      <c r="P13" s="65">
        <f>Table224578910112345678910111213141516171819202122232425262728293031[[#This Row],[PEMBULATAN]]*O13</f>
        <v>78101.100000000006</v>
      </c>
    </row>
    <row r="14" spans="1:16" ht="26.25" customHeight="1" x14ac:dyDescent="0.2">
      <c r="A14" s="14"/>
      <c r="B14" s="75"/>
      <c r="C14" s="73" t="s">
        <v>3669</v>
      </c>
      <c r="D14" s="78" t="s">
        <v>86</v>
      </c>
      <c r="E14" s="13">
        <v>44513</v>
      </c>
      <c r="F14" s="76" t="s">
        <v>554</v>
      </c>
      <c r="G14" s="13">
        <v>44515</v>
      </c>
      <c r="H14" s="77" t="s">
        <v>3366</v>
      </c>
      <c r="I14" s="16">
        <v>70</v>
      </c>
      <c r="J14" s="16">
        <v>65</v>
      </c>
      <c r="K14" s="16">
        <v>28</v>
      </c>
      <c r="L14" s="16">
        <v>15</v>
      </c>
      <c r="M14" s="81">
        <v>31.85</v>
      </c>
      <c r="N14" s="95">
        <v>31.85</v>
      </c>
      <c r="O14" s="64">
        <v>2530</v>
      </c>
      <c r="P14" s="65">
        <f>Table224578910112345678910111213141516171819202122232425262728293031[[#This Row],[PEMBULATAN]]*O14</f>
        <v>80580.5</v>
      </c>
    </row>
    <row r="15" spans="1:16" ht="26.25" customHeight="1" x14ac:dyDescent="0.2">
      <c r="A15" s="14"/>
      <c r="B15" s="75"/>
      <c r="C15" s="73" t="s">
        <v>3670</v>
      </c>
      <c r="D15" s="78" t="s">
        <v>86</v>
      </c>
      <c r="E15" s="13">
        <v>44513</v>
      </c>
      <c r="F15" s="76" t="s">
        <v>554</v>
      </c>
      <c r="G15" s="13">
        <v>44515</v>
      </c>
      <c r="H15" s="77" t="s">
        <v>3366</v>
      </c>
      <c r="I15" s="16">
        <v>60</v>
      </c>
      <c r="J15" s="16">
        <v>75</v>
      </c>
      <c r="K15" s="16">
        <v>28</v>
      </c>
      <c r="L15" s="16">
        <v>7</v>
      </c>
      <c r="M15" s="81">
        <v>31.5</v>
      </c>
      <c r="N15" s="95">
        <v>31.5</v>
      </c>
      <c r="O15" s="64">
        <v>2530</v>
      </c>
      <c r="P15" s="65">
        <f>Table224578910112345678910111213141516171819202122232425262728293031[[#This Row],[PEMBULATAN]]*O15</f>
        <v>79695</v>
      </c>
    </row>
    <row r="16" spans="1:16" ht="26.25" customHeight="1" x14ac:dyDescent="0.2">
      <c r="A16" s="14"/>
      <c r="B16" s="75"/>
      <c r="C16" s="73" t="s">
        <v>3671</v>
      </c>
      <c r="D16" s="78" t="s">
        <v>86</v>
      </c>
      <c r="E16" s="13">
        <v>44513</v>
      </c>
      <c r="F16" s="76" t="s">
        <v>554</v>
      </c>
      <c r="G16" s="13">
        <v>44515</v>
      </c>
      <c r="H16" s="77" t="s">
        <v>3366</v>
      </c>
      <c r="I16" s="16">
        <v>88</v>
      </c>
      <c r="J16" s="16">
        <v>60</v>
      </c>
      <c r="K16" s="16">
        <v>40</v>
      </c>
      <c r="L16" s="16">
        <v>15</v>
      </c>
      <c r="M16" s="81">
        <v>52.8</v>
      </c>
      <c r="N16" s="95">
        <v>52.8</v>
      </c>
      <c r="O16" s="64">
        <v>2530</v>
      </c>
      <c r="P16" s="65">
        <f>Table224578910112345678910111213141516171819202122232425262728293031[[#This Row],[PEMBULATAN]]*O16</f>
        <v>133584</v>
      </c>
    </row>
    <row r="17" spans="1:16" ht="26.25" customHeight="1" x14ac:dyDescent="0.2">
      <c r="A17" s="14"/>
      <c r="B17" s="75"/>
      <c r="C17" s="73" t="s">
        <v>3672</v>
      </c>
      <c r="D17" s="78" t="s">
        <v>86</v>
      </c>
      <c r="E17" s="13">
        <v>44513</v>
      </c>
      <c r="F17" s="76" t="s">
        <v>554</v>
      </c>
      <c r="G17" s="13">
        <v>44515</v>
      </c>
      <c r="H17" s="77" t="s">
        <v>3366</v>
      </c>
      <c r="I17" s="16">
        <v>75</v>
      </c>
      <c r="J17" s="16">
        <v>57</v>
      </c>
      <c r="K17" s="16">
        <v>33</v>
      </c>
      <c r="L17" s="16">
        <v>13</v>
      </c>
      <c r="M17" s="81">
        <v>35.268749999999997</v>
      </c>
      <c r="N17" s="95">
        <v>35.268749999999997</v>
      </c>
      <c r="O17" s="64">
        <v>2530</v>
      </c>
      <c r="P17" s="65">
        <f>Table224578910112345678910111213141516171819202122232425262728293031[[#This Row],[PEMBULATAN]]*O17</f>
        <v>89229.9375</v>
      </c>
    </row>
    <row r="18" spans="1:16" ht="26.25" customHeight="1" x14ac:dyDescent="0.2">
      <c r="A18" s="14"/>
      <c r="B18" s="75"/>
      <c r="C18" s="73" t="s">
        <v>3673</v>
      </c>
      <c r="D18" s="78" t="s">
        <v>86</v>
      </c>
      <c r="E18" s="13">
        <v>44513</v>
      </c>
      <c r="F18" s="76" t="s">
        <v>554</v>
      </c>
      <c r="G18" s="13">
        <v>44515</v>
      </c>
      <c r="H18" s="77" t="s">
        <v>3366</v>
      </c>
      <c r="I18" s="16">
        <v>100</v>
      </c>
      <c r="J18" s="16">
        <v>60</v>
      </c>
      <c r="K18" s="16">
        <v>27</v>
      </c>
      <c r="L18" s="16">
        <v>24</v>
      </c>
      <c r="M18" s="81">
        <v>40.5</v>
      </c>
      <c r="N18" s="95">
        <v>40.5</v>
      </c>
      <c r="O18" s="64">
        <v>2530</v>
      </c>
      <c r="P18" s="65">
        <f>Table224578910112345678910111213141516171819202122232425262728293031[[#This Row],[PEMBULATAN]]*O18</f>
        <v>102465</v>
      </c>
    </row>
    <row r="19" spans="1:16" ht="26.25" customHeight="1" x14ac:dyDescent="0.2">
      <c r="A19" s="14"/>
      <c r="B19" s="75"/>
      <c r="C19" s="73" t="s">
        <v>3674</v>
      </c>
      <c r="D19" s="78" t="s">
        <v>86</v>
      </c>
      <c r="E19" s="13">
        <v>44513</v>
      </c>
      <c r="F19" s="76" t="s">
        <v>554</v>
      </c>
      <c r="G19" s="13">
        <v>44515</v>
      </c>
      <c r="H19" s="77" t="s">
        <v>3366</v>
      </c>
      <c r="I19" s="16">
        <v>64</v>
      </c>
      <c r="J19" s="16">
        <v>68</v>
      </c>
      <c r="K19" s="16">
        <v>25</v>
      </c>
      <c r="L19" s="16">
        <v>8</v>
      </c>
      <c r="M19" s="81">
        <v>27.2</v>
      </c>
      <c r="N19" s="95">
        <v>27.2</v>
      </c>
      <c r="O19" s="64">
        <v>2530</v>
      </c>
      <c r="P19" s="65">
        <f>Table224578910112345678910111213141516171819202122232425262728293031[[#This Row],[PEMBULATAN]]*O19</f>
        <v>68816</v>
      </c>
    </row>
    <row r="20" spans="1:16" ht="26.25" customHeight="1" x14ac:dyDescent="0.2">
      <c r="A20" s="14"/>
      <c r="B20" s="75"/>
      <c r="C20" s="73" t="s">
        <v>3675</v>
      </c>
      <c r="D20" s="78" t="s">
        <v>86</v>
      </c>
      <c r="E20" s="13">
        <v>44513</v>
      </c>
      <c r="F20" s="76" t="s">
        <v>554</v>
      </c>
      <c r="G20" s="13">
        <v>44515</v>
      </c>
      <c r="H20" s="77" t="s">
        <v>3366</v>
      </c>
      <c r="I20" s="16">
        <v>110</v>
      </c>
      <c r="J20" s="16">
        <v>57</v>
      </c>
      <c r="K20" s="16">
        <v>38</v>
      </c>
      <c r="L20" s="16">
        <v>20</v>
      </c>
      <c r="M20" s="81">
        <v>59.564999999999998</v>
      </c>
      <c r="N20" s="95">
        <v>59.564999999999998</v>
      </c>
      <c r="O20" s="64">
        <v>2530</v>
      </c>
      <c r="P20" s="65">
        <f>Table224578910112345678910111213141516171819202122232425262728293031[[#This Row],[PEMBULATAN]]*O20</f>
        <v>150699.44999999998</v>
      </c>
    </row>
    <row r="21" spans="1:16" ht="26.25" customHeight="1" x14ac:dyDescent="0.2">
      <c r="A21" s="14"/>
      <c r="B21" s="75"/>
      <c r="C21" s="73" t="s">
        <v>3676</v>
      </c>
      <c r="D21" s="78" t="s">
        <v>86</v>
      </c>
      <c r="E21" s="13">
        <v>44513</v>
      </c>
      <c r="F21" s="76" t="s">
        <v>554</v>
      </c>
      <c r="G21" s="13">
        <v>44515</v>
      </c>
      <c r="H21" s="77" t="s">
        <v>3366</v>
      </c>
      <c r="I21" s="16">
        <v>93</v>
      </c>
      <c r="J21" s="16">
        <v>65</v>
      </c>
      <c r="K21" s="16">
        <v>30</v>
      </c>
      <c r="L21" s="16">
        <v>14</v>
      </c>
      <c r="M21" s="81">
        <v>45.337499999999999</v>
      </c>
      <c r="N21" s="95">
        <v>46</v>
      </c>
      <c r="O21" s="64">
        <v>2530</v>
      </c>
      <c r="P21" s="65">
        <f>Table224578910112345678910111213141516171819202122232425262728293031[[#This Row],[PEMBULATAN]]*O21</f>
        <v>116380</v>
      </c>
    </row>
    <row r="22" spans="1:16" ht="26.25" customHeight="1" x14ac:dyDescent="0.2">
      <c r="A22" s="14"/>
      <c r="B22" s="75"/>
      <c r="C22" s="73" t="s">
        <v>3677</v>
      </c>
      <c r="D22" s="78" t="s">
        <v>86</v>
      </c>
      <c r="E22" s="13">
        <v>44513</v>
      </c>
      <c r="F22" s="76" t="s">
        <v>554</v>
      </c>
      <c r="G22" s="13">
        <v>44515</v>
      </c>
      <c r="H22" s="77" t="s">
        <v>3366</v>
      </c>
      <c r="I22" s="16">
        <v>80</v>
      </c>
      <c r="J22" s="16">
        <v>65</v>
      </c>
      <c r="K22" s="16">
        <v>30</v>
      </c>
      <c r="L22" s="16">
        <v>13</v>
      </c>
      <c r="M22" s="81">
        <v>39</v>
      </c>
      <c r="N22" s="95">
        <v>39</v>
      </c>
      <c r="O22" s="64">
        <v>2530</v>
      </c>
      <c r="P22" s="65">
        <f>Table224578910112345678910111213141516171819202122232425262728293031[[#This Row],[PEMBULATAN]]*O22</f>
        <v>98670</v>
      </c>
    </row>
    <row r="23" spans="1:16" ht="26.25" customHeight="1" x14ac:dyDescent="0.2">
      <c r="A23" s="14"/>
      <c r="B23" s="75"/>
      <c r="C23" s="73" t="s">
        <v>3678</v>
      </c>
      <c r="D23" s="78" t="s">
        <v>86</v>
      </c>
      <c r="E23" s="13">
        <v>44513</v>
      </c>
      <c r="F23" s="76" t="s">
        <v>554</v>
      </c>
      <c r="G23" s="13">
        <v>44515</v>
      </c>
      <c r="H23" s="77" t="s">
        <v>3366</v>
      </c>
      <c r="I23" s="16">
        <v>105</v>
      </c>
      <c r="J23" s="16">
        <v>38</v>
      </c>
      <c r="K23" s="16">
        <v>60</v>
      </c>
      <c r="L23" s="16">
        <v>11</v>
      </c>
      <c r="M23" s="81">
        <v>59.85</v>
      </c>
      <c r="N23" s="95">
        <v>59.85</v>
      </c>
      <c r="O23" s="64">
        <v>2530</v>
      </c>
      <c r="P23" s="65">
        <f>Table224578910112345678910111213141516171819202122232425262728293031[[#This Row],[PEMBULATAN]]*O23</f>
        <v>151420.5</v>
      </c>
    </row>
    <row r="24" spans="1:16" ht="26.25" customHeight="1" x14ac:dyDescent="0.2">
      <c r="A24" s="14"/>
      <c r="B24" s="75"/>
      <c r="C24" s="73" t="s">
        <v>3679</v>
      </c>
      <c r="D24" s="78" t="s">
        <v>86</v>
      </c>
      <c r="E24" s="13">
        <v>44513</v>
      </c>
      <c r="F24" s="76" t="s">
        <v>554</v>
      </c>
      <c r="G24" s="13">
        <v>44515</v>
      </c>
      <c r="H24" s="77" t="s">
        <v>3366</v>
      </c>
      <c r="I24" s="16">
        <v>85</v>
      </c>
      <c r="J24" s="16">
        <v>58</v>
      </c>
      <c r="K24" s="16">
        <v>30</v>
      </c>
      <c r="L24" s="16">
        <v>12</v>
      </c>
      <c r="M24" s="81">
        <v>36.975000000000001</v>
      </c>
      <c r="N24" s="95">
        <v>36.975000000000001</v>
      </c>
      <c r="O24" s="64">
        <v>2530</v>
      </c>
      <c r="P24" s="65">
        <f>Table224578910112345678910111213141516171819202122232425262728293031[[#This Row],[PEMBULATAN]]*O24</f>
        <v>93546.75</v>
      </c>
    </row>
    <row r="25" spans="1:16" ht="26.25" customHeight="1" x14ac:dyDescent="0.2">
      <c r="A25" s="14"/>
      <c r="B25" s="75"/>
      <c r="C25" s="73" t="s">
        <v>3680</v>
      </c>
      <c r="D25" s="78" t="s">
        <v>86</v>
      </c>
      <c r="E25" s="13">
        <v>44513</v>
      </c>
      <c r="F25" s="76" t="s">
        <v>554</v>
      </c>
      <c r="G25" s="13">
        <v>44515</v>
      </c>
      <c r="H25" s="77" t="s">
        <v>3366</v>
      </c>
      <c r="I25" s="16">
        <v>96</v>
      </c>
      <c r="J25" s="16">
        <v>55</v>
      </c>
      <c r="K25" s="16">
        <v>18</v>
      </c>
      <c r="L25" s="16">
        <v>9</v>
      </c>
      <c r="M25" s="81">
        <v>23.76</v>
      </c>
      <c r="N25" s="95">
        <v>23.76</v>
      </c>
      <c r="O25" s="64">
        <v>2530</v>
      </c>
      <c r="P25" s="65">
        <f>Table224578910112345678910111213141516171819202122232425262728293031[[#This Row],[PEMBULATAN]]*O25</f>
        <v>60112.800000000003</v>
      </c>
    </row>
    <row r="26" spans="1:16" ht="26.25" customHeight="1" x14ac:dyDescent="0.2">
      <c r="A26" s="14"/>
      <c r="B26" s="75"/>
      <c r="C26" s="73" t="s">
        <v>3681</v>
      </c>
      <c r="D26" s="78" t="s">
        <v>86</v>
      </c>
      <c r="E26" s="13">
        <v>44513</v>
      </c>
      <c r="F26" s="76" t="s">
        <v>554</v>
      </c>
      <c r="G26" s="13">
        <v>44515</v>
      </c>
      <c r="H26" s="77" t="s">
        <v>3366</v>
      </c>
      <c r="I26" s="16">
        <v>35</v>
      </c>
      <c r="J26" s="16">
        <v>30</v>
      </c>
      <c r="K26" s="16">
        <v>25</v>
      </c>
      <c r="L26" s="16">
        <v>2</v>
      </c>
      <c r="M26" s="81">
        <v>6.5625</v>
      </c>
      <c r="N26" s="95">
        <v>6.5625</v>
      </c>
      <c r="O26" s="64">
        <v>2530</v>
      </c>
      <c r="P26" s="65">
        <f>Table224578910112345678910111213141516171819202122232425262728293031[[#This Row],[PEMBULATAN]]*O26</f>
        <v>16603.125</v>
      </c>
    </row>
    <row r="27" spans="1:16" ht="26.25" customHeight="1" x14ac:dyDescent="0.2">
      <c r="A27" s="14"/>
      <c r="B27" s="75"/>
      <c r="C27" s="73" t="s">
        <v>3682</v>
      </c>
      <c r="D27" s="78" t="s">
        <v>86</v>
      </c>
      <c r="E27" s="13">
        <v>44513</v>
      </c>
      <c r="F27" s="76" t="s">
        <v>554</v>
      </c>
      <c r="G27" s="13">
        <v>44515</v>
      </c>
      <c r="H27" s="77" t="s">
        <v>3366</v>
      </c>
      <c r="I27" s="16">
        <v>100</v>
      </c>
      <c r="J27" s="16">
        <v>60</v>
      </c>
      <c r="K27" s="16">
        <v>40</v>
      </c>
      <c r="L27" s="16">
        <v>14</v>
      </c>
      <c r="M27" s="81">
        <v>60</v>
      </c>
      <c r="N27" s="95">
        <v>60</v>
      </c>
      <c r="O27" s="64">
        <v>2530</v>
      </c>
      <c r="P27" s="65">
        <f>Table224578910112345678910111213141516171819202122232425262728293031[[#This Row],[PEMBULATAN]]*O27</f>
        <v>151800</v>
      </c>
    </row>
    <row r="28" spans="1:16" ht="26.25" customHeight="1" x14ac:dyDescent="0.2">
      <c r="A28" s="14"/>
      <c r="B28" s="75"/>
      <c r="C28" s="73" t="s">
        <v>3683</v>
      </c>
      <c r="D28" s="78" t="s">
        <v>86</v>
      </c>
      <c r="E28" s="13">
        <v>44513</v>
      </c>
      <c r="F28" s="76" t="s">
        <v>554</v>
      </c>
      <c r="G28" s="13">
        <v>44515</v>
      </c>
      <c r="H28" s="77" t="s">
        <v>3366</v>
      </c>
      <c r="I28" s="16">
        <v>90</v>
      </c>
      <c r="J28" s="16">
        <v>65</v>
      </c>
      <c r="K28" s="16">
        <v>28</v>
      </c>
      <c r="L28" s="16">
        <v>12</v>
      </c>
      <c r="M28" s="81">
        <v>40.950000000000003</v>
      </c>
      <c r="N28" s="95">
        <v>40.950000000000003</v>
      </c>
      <c r="O28" s="64">
        <v>2530</v>
      </c>
      <c r="P28" s="65">
        <f>Table224578910112345678910111213141516171819202122232425262728293031[[#This Row],[PEMBULATAN]]*O28</f>
        <v>103603.5</v>
      </c>
    </row>
    <row r="29" spans="1:16" ht="26.25" customHeight="1" x14ac:dyDescent="0.2">
      <c r="A29" s="14"/>
      <c r="B29" s="75"/>
      <c r="C29" s="73" t="s">
        <v>3684</v>
      </c>
      <c r="D29" s="78" t="s">
        <v>86</v>
      </c>
      <c r="E29" s="13">
        <v>44513</v>
      </c>
      <c r="F29" s="76" t="s">
        <v>554</v>
      </c>
      <c r="G29" s="13">
        <v>44515</v>
      </c>
      <c r="H29" s="77" t="s">
        <v>3366</v>
      </c>
      <c r="I29" s="16">
        <v>67</v>
      </c>
      <c r="J29" s="16">
        <v>54</v>
      </c>
      <c r="K29" s="16">
        <v>32</v>
      </c>
      <c r="L29" s="16">
        <v>11</v>
      </c>
      <c r="M29" s="81">
        <v>28.943999999999999</v>
      </c>
      <c r="N29" s="95">
        <v>28.943999999999999</v>
      </c>
      <c r="O29" s="64">
        <v>2530</v>
      </c>
      <c r="P29" s="65">
        <f>Table224578910112345678910111213141516171819202122232425262728293031[[#This Row],[PEMBULATAN]]*O29</f>
        <v>73228.319999999992</v>
      </c>
    </row>
    <row r="30" spans="1:16" ht="26.25" customHeight="1" x14ac:dyDescent="0.2">
      <c r="A30" s="14"/>
      <c r="B30" s="75"/>
      <c r="C30" s="73" t="s">
        <v>3685</v>
      </c>
      <c r="D30" s="78" t="s">
        <v>86</v>
      </c>
      <c r="E30" s="13">
        <v>44513</v>
      </c>
      <c r="F30" s="76" t="s">
        <v>554</v>
      </c>
      <c r="G30" s="13">
        <v>44515</v>
      </c>
      <c r="H30" s="77" t="s">
        <v>3366</v>
      </c>
      <c r="I30" s="16">
        <v>80</v>
      </c>
      <c r="J30" s="16">
        <v>65</v>
      </c>
      <c r="K30" s="16">
        <v>33</v>
      </c>
      <c r="L30" s="16">
        <v>10</v>
      </c>
      <c r="M30" s="81">
        <v>42.9</v>
      </c>
      <c r="N30" s="95">
        <v>42.9</v>
      </c>
      <c r="O30" s="64">
        <v>2530</v>
      </c>
      <c r="P30" s="65">
        <f>Table224578910112345678910111213141516171819202122232425262728293031[[#This Row],[PEMBULATAN]]*O30</f>
        <v>108537</v>
      </c>
    </row>
    <row r="31" spans="1:16" ht="26.25" customHeight="1" x14ac:dyDescent="0.2">
      <c r="A31" s="14"/>
      <c r="B31" s="75"/>
      <c r="C31" s="73" t="s">
        <v>3686</v>
      </c>
      <c r="D31" s="78" t="s">
        <v>86</v>
      </c>
      <c r="E31" s="13">
        <v>44513</v>
      </c>
      <c r="F31" s="76" t="s">
        <v>554</v>
      </c>
      <c r="G31" s="13">
        <v>44515</v>
      </c>
      <c r="H31" s="77" t="s">
        <v>3366</v>
      </c>
      <c r="I31" s="16">
        <v>90</v>
      </c>
      <c r="J31" s="16">
        <v>64</v>
      </c>
      <c r="K31" s="16">
        <v>26</v>
      </c>
      <c r="L31" s="16">
        <v>11</v>
      </c>
      <c r="M31" s="81">
        <v>37.44</v>
      </c>
      <c r="N31" s="95">
        <v>38</v>
      </c>
      <c r="O31" s="64">
        <v>2530</v>
      </c>
      <c r="P31" s="65">
        <f>Table224578910112345678910111213141516171819202122232425262728293031[[#This Row],[PEMBULATAN]]*O31</f>
        <v>96140</v>
      </c>
    </row>
    <row r="32" spans="1:16" ht="26.25" customHeight="1" x14ac:dyDescent="0.2">
      <c r="A32" s="14"/>
      <c r="B32" s="75"/>
      <c r="C32" s="73" t="s">
        <v>3687</v>
      </c>
      <c r="D32" s="78" t="s">
        <v>86</v>
      </c>
      <c r="E32" s="13">
        <v>44513</v>
      </c>
      <c r="F32" s="76" t="s">
        <v>554</v>
      </c>
      <c r="G32" s="13">
        <v>44515</v>
      </c>
      <c r="H32" s="77" t="s">
        <v>3366</v>
      </c>
      <c r="I32" s="16">
        <v>90</v>
      </c>
      <c r="J32" s="16">
        <v>64</v>
      </c>
      <c r="K32" s="16">
        <v>33</v>
      </c>
      <c r="L32" s="16">
        <v>22</v>
      </c>
      <c r="M32" s="81">
        <v>47.52</v>
      </c>
      <c r="N32" s="95">
        <v>47.52</v>
      </c>
      <c r="O32" s="64">
        <v>2530</v>
      </c>
      <c r="P32" s="65">
        <f>Table224578910112345678910111213141516171819202122232425262728293031[[#This Row],[PEMBULATAN]]*O32</f>
        <v>120225.60000000001</v>
      </c>
    </row>
    <row r="33" spans="1:16" ht="26.25" customHeight="1" x14ac:dyDescent="0.2">
      <c r="A33" s="14"/>
      <c r="B33" s="75"/>
      <c r="C33" s="73" t="s">
        <v>3688</v>
      </c>
      <c r="D33" s="78" t="s">
        <v>86</v>
      </c>
      <c r="E33" s="13">
        <v>44513</v>
      </c>
      <c r="F33" s="76" t="s">
        <v>554</v>
      </c>
      <c r="G33" s="13">
        <v>44515</v>
      </c>
      <c r="H33" s="77" t="s">
        <v>3366</v>
      </c>
      <c r="I33" s="16">
        <v>80</v>
      </c>
      <c r="J33" s="16">
        <v>60</v>
      </c>
      <c r="K33" s="16">
        <v>27</v>
      </c>
      <c r="L33" s="16">
        <v>10</v>
      </c>
      <c r="M33" s="81">
        <v>32.4</v>
      </c>
      <c r="N33" s="95">
        <v>33</v>
      </c>
      <c r="O33" s="64">
        <v>2530</v>
      </c>
      <c r="P33" s="65">
        <f>Table224578910112345678910111213141516171819202122232425262728293031[[#This Row],[PEMBULATAN]]*O33</f>
        <v>83490</v>
      </c>
    </row>
    <row r="34" spans="1:16" ht="26.25" customHeight="1" x14ac:dyDescent="0.2">
      <c r="A34" s="14"/>
      <c r="B34" s="75"/>
      <c r="C34" s="73" t="s">
        <v>3689</v>
      </c>
      <c r="D34" s="78" t="s">
        <v>86</v>
      </c>
      <c r="E34" s="13">
        <v>44513</v>
      </c>
      <c r="F34" s="76" t="s">
        <v>554</v>
      </c>
      <c r="G34" s="13">
        <v>44515</v>
      </c>
      <c r="H34" s="77" t="s">
        <v>3366</v>
      </c>
      <c r="I34" s="16">
        <v>84</v>
      </c>
      <c r="J34" s="16">
        <v>70</v>
      </c>
      <c r="K34" s="16">
        <v>20</v>
      </c>
      <c r="L34" s="16">
        <v>17</v>
      </c>
      <c r="M34" s="81">
        <v>29.4</v>
      </c>
      <c r="N34" s="95">
        <v>30</v>
      </c>
      <c r="O34" s="64">
        <v>2530</v>
      </c>
      <c r="P34" s="65">
        <f>Table224578910112345678910111213141516171819202122232425262728293031[[#This Row],[PEMBULATAN]]*O34</f>
        <v>75900</v>
      </c>
    </row>
    <row r="35" spans="1:16" ht="26.25" customHeight="1" x14ac:dyDescent="0.2">
      <c r="A35" s="14"/>
      <c r="B35" s="75"/>
      <c r="C35" s="73" t="s">
        <v>3690</v>
      </c>
      <c r="D35" s="78" t="s">
        <v>86</v>
      </c>
      <c r="E35" s="13">
        <v>44513</v>
      </c>
      <c r="F35" s="76" t="s">
        <v>554</v>
      </c>
      <c r="G35" s="13">
        <v>44515</v>
      </c>
      <c r="H35" s="77" t="s">
        <v>3366</v>
      </c>
      <c r="I35" s="16">
        <v>87</v>
      </c>
      <c r="J35" s="16">
        <v>53</v>
      </c>
      <c r="K35" s="16">
        <v>37</v>
      </c>
      <c r="L35" s="16">
        <v>17</v>
      </c>
      <c r="M35" s="81">
        <v>42.65175</v>
      </c>
      <c r="N35" s="95">
        <v>42.65175</v>
      </c>
      <c r="O35" s="64">
        <v>2530</v>
      </c>
      <c r="P35" s="65">
        <f>Table224578910112345678910111213141516171819202122232425262728293031[[#This Row],[PEMBULATAN]]*O35</f>
        <v>107908.92750000001</v>
      </c>
    </row>
    <row r="36" spans="1:16" ht="26.25" customHeight="1" x14ac:dyDescent="0.2">
      <c r="A36" s="14"/>
      <c r="B36" s="75"/>
      <c r="C36" s="73" t="s">
        <v>3691</v>
      </c>
      <c r="D36" s="78" t="s">
        <v>86</v>
      </c>
      <c r="E36" s="13">
        <v>44513</v>
      </c>
      <c r="F36" s="76" t="s">
        <v>554</v>
      </c>
      <c r="G36" s="13">
        <v>44515</v>
      </c>
      <c r="H36" s="77" t="s">
        <v>3366</v>
      </c>
      <c r="I36" s="16">
        <v>70</v>
      </c>
      <c r="J36" s="16">
        <v>54</v>
      </c>
      <c r="K36" s="16">
        <v>22</v>
      </c>
      <c r="L36" s="16">
        <v>6</v>
      </c>
      <c r="M36" s="81">
        <v>20.79</v>
      </c>
      <c r="N36" s="95">
        <v>20.79</v>
      </c>
      <c r="O36" s="64">
        <v>2530</v>
      </c>
      <c r="P36" s="65">
        <f>Table224578910112345678910111213141516171819202122232425262728293031[[#This Row],[PEMBULATAN]]*O36</f>
        <v>52598.7</v>
      </c>
    </row>
    <row r="37" spans="1:16" ht="26.25" customHeight="1" x14ac:dyDescent="0.2">
      <c r="A37" s="14"/>
      <c r="B37" s="75"/>
      <c r="C37" s="73" t="s">
        <v>3692</v>
      </c>
      <c r="D37" s="78" t="s">
        <v>86</v>
      </c>
      <c r="E37" s="13">
        <v>44513</v>
      </c>
      <c r="F37" s="76" t="s">
        <v>554</v>
      </c>
      <c r="G37" s="13">
        <v>44515</v>
      </c>
      <c r="H37" s="77" t="s">
        <v>3366</v>
      </c>
      <c r="I37" s="16">
        <v>69</v>
      </c>
      <c r="J37" s="16">
        <v>55</v>
      </c>
      <c r="K37" s="16">
        <v>30</v>
      </c>
      <c r="L37" s="16">
        <v>5</v>
      </c>
      <c r="M37" s="81">
        <v>28.462499999999999</v>
      </c>
      <c r="N37" s="95">
        <v>29</v>
      </c>
      <c r="O37" s="64">
        <v>2530</v>
      </c>
      <c r="P37" s="65">
        <f>Table224578910112345678910111213141516171819202122232425262728293031[[#This Row],[PEMBULATAN]]*O37</f>
        <v>73370</v>
      </c>
    </row>
    <row r="38" spans="1:16" ht="26.25" customHeight="1" x14ac:dyDescent="0.2">
      <c r="A38" s="14"/>
      <c r="B38" s="75"/>
      <c r="C38" s="73" t="s">
        <v>3693</v>
      </c>
      <c r="D38" s="78" t="s">
        <v>86</v>
      </c>
      <c r="E38" s="13">
        <v>44513</v>
      </c>
      <c r="F38" s="76" t="s">
        <v>554</v>
      </c>
      <c r="G38" s="13">
        <v>44515</v>
      </c>
      <c r="H38" s="77" t="s">
        <v>3366</v>
      </c>
      <c r="I38" s="16">
        <v>90</v>
      </c>
      <c r="J38" s="16">
        <v>60</v>
      </c>
      <c r="K38" s="16">
        <v>25</v>
      </c>
      <c r="L38" s="16">
        <v>11</v>
      </c>
      <c r="M38" s="81">
        <v>33.75</v>
      </c>
      <c r="N38" s="95">
        <v>33.75</v>
      </c>
      <c r="O38" s="64">
        <v>2530</v>
      </c>
      <c r="P38" s="65">
        <f>Table224578910112345678910111213141516171819202122232425262728293031[[#This Row],[PEMBULATAN]]*O38</f>
        <v>85387.5</v>
      </c>
    </row>
    <row r="39" spans="1:16" ht="26.25" customHeight="1" x14ac:dyDescent="0.2">
      <c r="A39" s="14"/>
      <c r="B39" s="75"/>
      <c r="C39" s="73" t="s">
        <v>3694</v>
      </c>
      <c r="D39" s="78" t="s">
        <v>86</v>
      </c>
      <c r="E39" s="13">
        <v>44513</v>
      </c>
      <c r="F39" s="76" t="s">
        <v>554</v>
      </c>
      <c r="G39" s="13">
        <v>44515</v>
      </c>
      <c r="H39" s="77" t="s">
        <v>3366</v>
      </c>
      <c r="I39" s="16">
        <v>80</v>
      </c>
      <c r="J39" s="16">
        <v>67</v>
      </c>
      <c r="K39" s="16">
        <v>32</v>
      </c>
      <c r="L39" s="16">
        <v>14</v>
      </c>
      <c r="M39" s="81">
        <v>42.88</v>
      </c>
      <c r="N39" s="95">
        <v>42.88</v>
      </c>
      <c r="O39" s="64">
        <v>2530</v>
      </c>
      <c r="P39" s="65">
        <f>Table224578910112345678910111213141516171819202122232425262728293031[[#This Row],[PEMBULATAN]]*O39</f>
        <v>108486.40000000001</v>
      </c>
    </row>
    <row r="40" spans="1:16" ht="26.25" customHeight="1" x14ac:dyDescent="0.2">
      <c r="A40" s="14"/>
      <c r="B40" s="75"/>
      <c r="C40" s="73" t="s">
        <v>3695</v>
      </c>
      <c r="D40" s="78" t="s">
        <v>86</v>
      </c>
      <c r="E40" s="13">
        <v>44513</v>
      </c>
      <c r="F40" s="76" t="s">
        <v>554</v>
      </c>
      <c r="G40" s="13">
        <v>44515</v>
      </c>
      <c r="H40" s="77" t="s">
        <v>3366</v>
      </c>
      <c r="I40" s="16">
        <v>97</v>
      </c>
      <c r="J40" s="16">
        <v>64</v>
      </c>
      <c r="K40" s="16">
        <v>32</v>
      </c>
      <c r="L40" s="16">
        <v>15</v>
      </c>
      <c r="M40" s="81">
        <v>49.664000000000001</v>
      </c>
      <c r="N40" s="95">
        <v>49.664000000000001</v>
      </c>
      <c r="O40" s="64">
        <v>2530</v>
      </c>
      <c r="P40" s="65">
        <f>Table224578910112345678910111213141516171819202122232425262728293031[[#This Row],[PEMBULATAN]]*O40</f>
        <v>125649.92</v>
      </c>
    </row>
    <row r="41" spans="1:16" ht="26.25" customHeight="1" x14ac:dyDescent="0.2">
      <c r="A41" s="14"/>
      <c r="B41" s="75"/>
      <c r="C41" s="73" t="s">
        <v>3696</v>
      </c>
      <c r="D41" s="78" t="s">
        <v>86</v>
      </c>
      <c r="E41" s="13">
        <v>44513</v>
      </c>
      <c r="F41" s="76" t="s">
        <v>554</v>
      </c>
      <c r="G41" s="13">
        <v>44515</v>
      </c>
      <c r="H41" s="77" t="s">
        <v>3366</v>
      </c>
      <c r="I41" s="16">
        <v>84</v>
      </c>
      <c r="J41" s="16">
        <v>64</v>
      </c>
      <c r="K41" s="16">
        <v>30</v>
      </c>
      <c r="L41" s="16">
        <v>22</v>
      </c>
      <c r="M41" s="81">
        <v>40.32</v>
      </c>
      <c r="N41" s="95">
        <v>41</v>
      </c>
      <c r="O41" s="64">
        <v>2530</v>
      </c>
      <c r="P41" s="65">
        <f>Table224578910112345678910111213141516171819202122232425262728293031[[#This Row],[PEMBULATAN]]*O41</f>
        <v>103730</v>
      </c>
    </row>
    <row r="42" spans="1:16" ht="26.25" customHeight="1" x14ac:dyDescent="0.2">
      <c r="A42" s="14"/>
      <c r="B42" s="75"/>
      <c r="C42" s="73" t="s">
        <v>3697</v>
      </c>
      <c r="D42" s="78" t="s">
        <v>86</v>
      </c>
      <c r="E42" s="13">
        <v>44513</v>
      </c>
      <c r="F42" s="76" t="s">
        <v>554</v>
      </c>
      <c r="G42" s="13">
        <v>44515</v>
      </c>
      <c r="H42" s="77" t="s">
        <v>3366</v>
      </c>
      <c r="I42" s="16">
        <v>94</v>
      </c>
      <c r="J42" s="16">
        <v>60</v>
      </c>
      <c r="K42" s="16">
        <v>40</v>
      </c>
      <c r="L42" s="16">
        <v>17</v>
      </c>
      <c r="M42" s="81">
        <v>56.4</v>
      </c>
      <c r="N42" s="95">
        <v>57</v>
      </c>
      <c r="O42" s="64">
        <v>2530</v>
      </c>
      <c r="P42" s="65">
        <f>Table224578910112345678910111213141516171819202122232425262728293031[[#This Row],[PEMBULATAN]]*O42</f>
        <v>144210</v>
      </c>
    </row>
    <row r="43" spans="1:16" ht="26.25" customHeight="1" x14ac:dyDescent="0.2">
      <c r="A43" s="14"/>
      <c r="B43" s="75"/>
      <c r="C43" s="73" t="s">
        <v>3698</v>
      </c>
      <c r="D43" s="78" t="s">
        <v>86</v>
      </c>
      <c r="E43" s="13">
        <v>44513</v>
      </c>
      <c r="F43" s="76" t="s">
        <v>554</v>
      </c>
      <c r="G43" s="13">
        <v>44515</v>
      </c>
      <c r="H43" s="77" t="s">
        <v>3366</v>
      </c>
      <c r="I43" s="16">
        <v>89</v>
      </c>
      <c r="J43" s="16">
        <v>60</v>
      </c>
      <c r="K43" s="16">
        <v>30</v>
      </c>
      <c r="L43" s="16">
        <v>17</v>
      </c>
      <c r="M43" s="81">
        <v>40.049999999999997</v>
      </c>
      <c r="N43" s="95">
        <v>40.049999999999997</v>
      </c>
      <c r="O43" s="64">
        <v>2530</v>
      </c>
      <c r="P43" s="65">
        <f>Table224578910112345678910111213141516171819202122232425262728293031[[#This Row],[PEMBULATAN]]*O43</f>
        <v>101326.5</v>
      </c>
    </row>
    <row r="44" spans="1:16" ht="26.25" customHeight="1" x14ac:dyDescent="0.2">
      <c r="A44" s="14"/>
      <c r="B44" s="75"/>
      <c r="C44" s="73" t="s">
        <v>3699</v>
      </c>
      <c r="D44" s="78" t="s">
        <v>86</v>
      </c>
      <c r="E44" s="13">
        <v>44513</v>
      </c>
      <c r="F44" s="76" t="s">
        <v>554</v>
      </c>
      <c r="G44" s="13">
        <v>44515</v>
      </c>
      <c r="H44" s="77" t="s">
        <v>3366</v>
      </c>
      <c r="I44" s="16">
        <v>79</v>
      </c>
      <c r="J44" s="16">
        <v>63</v>
      </c>
      <c r="K44" s="16">
        <v>25</v>
      </c>
      <c r="L44" s="16">
        <v>7</v>
      </c>
      <c r="M44" s="81">
        <v>31.106249999999999</v>
      </c>
      <c r="N44" s="95">
        <v>31.106249999999999</v>
      </c>
      <c r="O44" s="64">
        <v>2530</v>
      </c>
      <c r="P44" s="65">
        <f>Table224578910112345678910111213141516171819202122232425262728293031[[#This Row],[PEMBULATAN]]*O44</f>
        <v>78698.8125</v>
      </c>
    </row>
    <row r="45" spans="1:16" ht="26.25" customHeight="1" x14ac:dyDescent="0.2">
      <c r="A45" s="14"/>
      <c r="B45" s="75"/>
      <c r="C45" s="73" t="s">
        <v>3700</v>
      </c>
      <c r="D45" s="78" t="s">
        <v>86</v>
      </c>
      <c r="E45" s="13">
        <v>44513</v>
      </c>
      <c r="F45" s="76" t="s">
        <v>554</v>
      </c>
      <c r="G45" s="13">
        <v>44515</v>
      </c>
      <c r="H45" s="77" t="s">
        <v>3366</v>
      </c>
      <c r="I45" s="16">
        <v>80</v>
      </c>
      <c r="J45" s="16">
        <v>60</v>
      </c>
      <c r="K45" s="16">
        <v>30</v>
      </c>
      <c r="L45" s="16">
        <v>19</v>
      </c>
      <c r="M45" s="81">
        <v>36</v>
      </c>
      <c r="N45" s="95">
        <v>36</v>
      </c>
      <c r="O45" s="64">
        <v>2530</v>
      </c>
      <c r="P45" s="65">
        <f>Table224578910112345678910111213141516171819202122232425262728293031[[#This Row],[PEMBULATAN]]*O45</f>
        <v>91080</v>
      </c>
    </row>
    <row r="46" spans="1:16" ht="26.25" customHeight="1" x14ac:dyDescent="0.2">
      <c r="A46" s="14"/>
      <c r="B46" s="75"/>
      <c r="C46" s="73" t="s">
        <v>3701</v>
      </c>
      <c r="D46" s="78" t="s">
        <v>86</v>
      </c>
      <c r="E46" s="13">
        <v>44513</v>
      </c>
      <c r="F46" s="76" t="s">
        <v>554</v>
      </c>
      <c r="G46" s="13">
        <v>44515</v>
      </c>
      <c r="H46" s="77" t="s">
        <v>3366</v>
      </c>
      <c r="I46" s="16">
        <v>100</v>
      </c>
      <c r="J46" s="16">
        <v>59</v>
      </c>
      <c r="K46" s="16">
        <v>34</v>
      </c>
      <c r="L46" s="16">
        <v>23</v>
      </c>
      <c r="M46" s="81">
        <v>50.15</v>
      </c>
      <c r="N46" s="95">
        <v>50.15</v>
      </c>
      <c r="O46" s="64">
        <v>2530</v>
      </c>
      <c r="P46" s="65">
        <f>Table224578910112345678910111213141516171819202122232425262728293031[[#This Row],[PEMBULATAN]]*O46</f>
        <v>126879.5</v>
      </c>
    </row>
    <row r="47" spans="1:16" ht="26.25" customHeight="1" x14ac:dyDescent="0.2">
      <c r="A47" s="14"/>
      <c r="B47" s="75"/>
      <c r="C47" s="73" t="s">
        <v>3702</v>
      </c>
      <c r="D47" s="78" t="s">
        <v>86</v>
      </c>
      <c r="E47" s="13">
        <v>44513</v>
      </c>
      <c r="F47" s="76" t="s">
        <v>554</v>
      </c>
      <c r="G47" s="13">
        <v>44515</v>
      </c>
      <c r="H47" s="77" t="s">
        <v>3366</v>
      </c>
      <c r="I47" s="16">
        <v>70</v>
      </c>
      <c r="J47" s="16">
        <v>65</v>
      </c>
      <c r="K47" s="16">
        <v>26</v>
      </c>
      <c r="L47" s="16">
        <v>6</v>
      </c>
      <c r="M47" s="81">
        <v>29.574999999999999</v>
      </c>
      <c r="N47" s="95">
        <v>29.574999999999999</v>
      </c>
      <c r="O47" s="64">
        <v>2530</v>
      </c>
      <c r="P47" s="65">
        <f>Table224578910112345678910111213141516171819202122232425262728293031[[#This Row],[PEMBULATAN]]*O47</f>
        <v>74824.75</v>
      </c>
    </row>
    <row r="48" spans="1:16" ht="26.25" customHeight="1" x14ac:dyDescent="0.2">
      <c r="A48" s="14"/>
      <c r="B48" s="75"/>
      <c r="C48" s="73" t="s">
        <v>3703</v>
      </c>
      <c r="D48" s="78" t="s">
        <v>86</v>
      </c>
      <c r="E48" s="13">
        <v>44513</v>
      </c>
      <c r="F48" s="76" t="s">
        <v>554</v>
      </c>
      <c r="G48" s="13">
        <v>44515</v>
      </c>
      <c r="H48" s="77" t="s">
        <v>3366</v>
      </c>
      <c r="I48" s="16">
        <v>53</v>
      </c>
      <c r="J48" s="16">
        <v>44</v>
      </c>
      <c r="K48" s="16">
        <v>23</v>
      </c>
      <c r="L48" s="16">
        <v>5</v>
      </c>
      <c r="M48" s="81">
        <v>13.409000000000001</v>
      </c>
      <c r="N48" s="95">
        <v>14</v>
      </c>
      <c r="O48" s="64">
        <v>2530</v>
      </c>
      <c r="P48" s="65">
        <f>Table224578910112345678910111213141516171819202122232425262728293031[[#This Row],[PEMBULATAN]]*O48</f>
        <v>35420</v>
      </c>
    </row>
    <row r="49" spans="1:16" ht="26.25" customHeight="1" x14ac:dyDescent="0.2">
      <c r="A49" s="14"/>
      <c r="B49" s="75"/>
      <c r="C49" s="73" t="s">
        <v>3704</v>
      </c>
      <c r="D49" s="78" t="s">
        <v>86</v>
      </c>
      <c r="E49" s="13">
        <v>44513</v>
      </c>
      <c r="F49" s="76" t="s">
        <v>554</v>
      </c>
      <c r="G49" s="13">
        <v>44515</v>
      </c>
      <c r="H49" s="77" t="s">
        <v>3366</v>
      </c>
      <c r="I49" s="16">
        <v>57</v>
      </c>
      <c r="J49" s="16">
        <v>33</v>
      </c>
      <c r="K49" s="16">
        <v>20</v>
      </c>
      <c r="L49" s="16">
        <v>4</v>
      </c>
      <c r="M49" s="81">
        <v>9.4049999999999994</v>
      </c>
      <c r="N49" s="95">
        <v>10</v>
      </c>
      <c r="O49" s="64">
        <v>2530</v>
      </c>
      <c r="P49" s="65">
        <f>Table224578910112345678910111213141516171819202122232425262728293031[[#This Row],[PEMBULATAN]]*O49</f>
        <v>25300</v>
      </c>
    </row>
    <row r="50" spans="1:16" ht="26.25" customHeight="1" x14ac:dyDescent="0.2">
      <c r="A50" s="14"/>
      <c r="B50" s="75"/>
      <c r="C50" s="73" t="s">
        <v>3705</v>
      </c>
      <c r="D50" s="78" t="s">
        <v>86</v>
      </c>
      <c r="E50" s="13">
        <v>44513</v>
      </c>
      <c r="F50" s="76" t="s">
        <v>554</v>
      </c>
      <c r="G50" s="13">
        <v>44515</v>
      </c>
      <c r="H50" s="77" t="s">
        <v>3366</v>
      </c>
      <c r="I50" s="16">
        <v>84</v>
      </c>
      <c r="J50" s="16">
        <v>57</v>
      </c>
      <c r="K50" s="16">
        <v>23</v>
      </c>
      <c r="L50" s="16">
        <v>19</v>
      </c>
      <c r="M50" s="81">
        <v>27.530999999999999</v>
      </c>
      <c r="N50" s="95">
        <v>27.530999999999999</v>
      </c>
      <c r="O50" s="64">
        <v>2530</v>
      </c>
      <c r="P50" s="65">
        <f>Table224578910112345678910111213141516171819202122232425262728293031[[#This Row],[PEMBULATAN]]*O50</f>
        <v>69653.429999999993</v>
      </c>
    </row>
    <row r="51" spans="1:16" ht="26.25" customHeight="1" x14ac:dyDescent="0.2">
      <c r="A51" s="14"/>
      <c r="B51" s="75"/>
      <c r="C51" s="73" t="s">
        <v>3706</v>
      </c>
      <c r="D51" s="78" t="s">
        <v>86</v>
      </c>
      <c r="E51" s="13">
        <v>44513</v>
      </c>
      <c r="F51" s="76" t="s">
        <v>554</v>
      </c>
      <c r="G51" s="13">
        <v>44515</v>
      </c>
      <c r="H51" s="77" t="s">
        <v>3366</v>
      </c>
      <c r="I51" s="16">
        <v>74</v>
      </c>
      <c r="J51" s="16">
        <v>50</v>
      </c>
      <c r="K51" s="16">
        <v>8</v>
      </c>
      <c r="L51" s="16">
        <v>7</v>
      </c>
      <c r="M51" s="81">
        <v>7.4</v>
      </c>
      <c r="N51" s="95">
        <v>8</v>
      </c>
      <c r="O51" s="64">
        <v>2530</v>
      </c>
      <c r="P51" s="65">
        <f>Table224578910112345678910111213141516171819202122232425262728293031[[#This Row],[PEMBULATAN]]*O51</f>
        <v>20240</v>
      </c>
    </row>
    <row r="52" spans="1:16" ht="26.25" customHeight="1" x14ac:dyDescent="0.2">
      <c r="A52" s="14"/>
      <c r="B52" s="75"/>
      <c r="C52" s="73" t="s">
        <v>3707</v>
      </c>
      <c r="D52" s="78" t="s">
        <v>86</v>
      </c>
      <c r="E52" s="13">
        <v>44513</v>
      </c>
      <c r="F52" s="76" t="s">
        <v>554</v>
      </c>
      <c r="G52" s="13">
        <v>44515</v>
      </c>
      <c r="H52" s="77" t="s">
        <v>3366</v>
      </c>
      <c r="I52" s="16">
        <v>67</v>
      </c>
      <c r="J52" s="16">
        <v>28</v>
      </c>
      <c r="K52" s="16">
        <v>32</v>
      </c>
      <c r="L52" s="16">
        <v>2</v>
      </c>
      <c r="M52" s="81">
        <v>15.007999999999999</v>
      </c>
      <c r="N52" s="95">
        <v>15.007999999999999</v>
      </c>
      <c r="O52" s="64">
        <v>2530</v>
      </c>
      <c r="P52" s="65">
        <f>Table224578910112345678910111213141516171819202122232425262728293031[[#This Row],[PEMBULATAN]]*O52</f>
        <v>37970.239999999998</v>
      </c>
    </row>
    <row r="53" spans="1:16" ht="26.25" customHeight="1" x14ac:dyDescent="0.2">
      <c r="A53" s="14"/>
      <c r="B53" s="75"/>
      <c r="C53" s="73" t="s">
        <v>3708</v>
      </c>
      <c r="D53" s="78" t="s">
        <v>86</v>
      </c>
      <c r="E53" s="13">
        <v>44513</v>
      </c>
      <c r="F53" s="76" t="s">
        <v>554</v>
      </c>
      <c r="G53" s="13">
        <v>44515</v>
      </c>
      <c r="H53" s="77" t="s">
        <v>3366</v>
      </c>
      <c r="I53" s="16">
        <v>107</v>
      </c>
      <c r="J53" s="16">
        <v>64</v>
      </c>
      <c r="K53" s="16">
        <v>34</v>
      </c>
      <c r="L53" s="16">
        <v>23</v>
      </c>
      <c r="M53" s="81">
        <v>58.207999999999998</v>
      </c>
      <c r="N53" s="95">
        <v>58.207999999999998</v>
      </c>
      <c r="O53" s="64">
        <v>2530</v>
      </c>
      <c r="P53" s="65">
        <f>Table224578910112345678910111213141516171819202122232425262728293031[[#This Row],[PEMBULATAN]]*O53</f>
        <v>147266.23999999999</v>
      </c>
    </row>
    <row r="54" spans="1:16" ht="26.25" customHeight="1" x14ac:dyDescent="0.2">
      <c r="A54" s="14"/>
      <c r="B54" s="75"/>
      <c r="C54" s="73" t="s">
        <v>3709</v>
      </c>
      <c r="D54" s="78" t="s">
        <v>86</v>
      </c>
      <c r="E54" s="13">
        <v>44513</v>
      </c>
      <c r="F54" s="76" t="s">
        <v>554</v>
      </c>
      <c r="G54" s="13">
        <v>44515</v>
      </c>
      <c r="H54" s="77" t="s">
        <v>3366</v>
      </c>
      <c r="I54" s="16">
        <v>80</v>
      </c>
      <c r="J54" s="16">
        <v>58</v>
      </c>
      <c r="K54" s="16">
        <v>30</v>
      </c>
      <c r="L54" s="16">
        <v>16</v>
      </c>
      <c r="M54" s="81">
        <v>34.799999999999997</v>
      </c>
      <c r="N54" s="95">
        <v>34.799999999999997</v>
      </c>
      <c r="O54" s="64">
        <v>2530</v>
      </c>
      <c r="P54" s="65">
        <f>Table224578910112345678910111213141516171819202122232425262728293031[[#This Row],[PEMBULATAN]]*O54</f>
        <v>88044</v>
      </c>
    </row>
    <row r="55" spans="1:16" ht="26.25" customHeight="1" x14ac:dyDescent="0.2">
      <c r="A55" s="14"/>
      <c r="B55" s="75"/>
      <c r="C55" s="73" t="s">
        <v>3710</v>
      </c>
      <c r="D55" s="78" t="s">
        <v>86</v>
      </c>
      <c r="E55" s="13">
        <v>44513</v>
      </c>
      <c r="F55" s="76" t="s">
        <v>554</v>
      </c>
      <c r="G55" s="13">
        <v>44515</v>
      </c>
      <c r="H55" s="77" t="s">
        <v>3366</v>
      </c>
      <c r="I55" s="16">
        <v>69</v>
      </c>
      <c r="J55" s="16">
        <v>59</v>
      </c>
      <c r="K55" s="16">
        <v>20</v>
      </c>
      <c r="L55" s="16">
        <v>10</v>
      </c>
      <c r="M55" s="81">
        <v>20.355</v>
      </c>
      <c r="N55" s="95">
        <v>21</v>
      </c>
      <c r="O55" s="64">
        <v>2530</v>
      </c>
      <c r="P55" s="65">
        <f>Table224578910112345678910111213141516171819202122232425262728293031[[#This Row],[PEMBULATAN]]*O55</f>
        <v>53130</v>
      </c>
    </row>
    <row r="56" spans="1:16" ht="26.25" customHeight="1" x14ac:dyDescent="0.2">
      <c r="A56" s="14"/>
      <c r="B56" s="75"/>
      <c r="C56" s="73" t="s">
        <v>3711</v>
      </c>
      <c r="D56" s="78" t="s">
        <v>86</v>
      </c>
      <c r="E56" s="13">
        <v>44513</v>
      </c>
      <c r="F56" s="76" t="s">
        <v>554</v>
      </c>
      <c r="G56" s="13">
        <v>44515</v>
      </c>
      <c r="H56" s="77" t="s">
        <v>3366</v>
      </c>
      <c r="I56" s="16">
        <v>40</v>
      </c>
      <c r="J56" s="16">
        <v>37</v>
      </c>
      <c r="K56" s="16">
        <v>20</v>
      </c>
      <c r="L56" s="16">
        <v>2</v>
      </c>
      <c r="M56" s="81">
        <v>7.4</v>
      </c>
      <c r="N56" s="95">
        <v>8</v>
      </c>
      <c r="O56" s="64">
        <v>2530</v>
      </c>
      <c r="P56" s="65">
        <f>Table224578910112345678910111213141516171819202122232425262728293031[[#This Row],[PEMBULATAN]]*O56</f>
        <v>20240</v>
      </c>
    </row>
    <row r="57" spans="1:16" ht="26.25" customHeight="1" x14ac:dyDescent="0.2">
      <c r="A57" s="14"/>
      <c r="B57" s="75"/>
      <c r="C57" s="73" t="s">
        <v>3712</v>
      </c>
      <c r="D57" s="78" t="s">
        <v>86</v>
      </c>
      <c r="E57" s="13">
        <v>44513</v>
      </c>
      <c r="F57" s="76" t="s">
        <v>554</v>
      </c>
      <c r="G57" s="13">
        <v>44515</v>
      </c>
      <c r="H57" s="77" t="s">
        <v>3366</v>
      </c>
      <c r="I57" s="16">
        <v>73</v>
      </c>
      <c r="J57" s="16">
        <v>54</v>
      </c>
      <c r="K57" s="16">
        <v>30</v>
      </c>
      <c r="L57" s="16">
        <v>17</v>
      </c>
      <c r="M57" s="81">
        <v>29.565000000000001</v>
      </c>
      <c r="N57" s="95">
        <v>29.565000000000001</v>
      </c>
      <c r="O57" s="64">
        <v>2530</v>
      </c>
      <c r="P57" s="65">
        <f>Table224578910112345678910111213141516171819202122232425262728293031[[#This Row],[PEMBULATAN]]*O57</f>
        <v>74799.45</v>
      </c>
    </row>
    <row r="58" spans="1:16" ht="26.25" customHeight="1" x14ac:dyDescent="0.2">
      <c r="A58" s="14"/>
      <c r="B58" s="75"/>
      <c r="C58" s="73" t="s">
        <v>3713</v>
      </c>
      <c r="D58" s="78" t="s">
        <v>86</v>
      </c>
      <c r="E58" s="13">
        <v>44513</v>
      </c>
      <c r="F58" s="76" t="s">
        <v>554</v>
      </c>
      <c r="G58" s="13">
        <v>44515</v>
      </c>
      <c r="H58" s="77" t="s">
        <v>3366</v>
      </c>
      <c r="I58" s="16">
        <v>80</v>
      </c>
      <c r="J58" s="16">
        <v>62</v>
      </c>
      <c r="K58" s="16">
        <v>26</v>
      </c>
      <c r="L58" s="16">
        <v>8</v>
      </c>
      <c r="M58" s="81">
        <v>32.24</v>
      </c>
      <c r="N58" s="95">
        <v>32.24</v>
      </c>
      <c r="O58" s="64">
        <v>2530</v>
      </c>
      <c r="P58" s="65">
        <f>Table224578910112345678910111213141516171819202122232425262728293031[[#This Row],[PEMBULATAN]]*O58</f>
        <v>81567.200000000012</v>
      </c>
    </row>
    <row r="59" spans="1:16" ht="26.25" customHeight="1" x14ac:dyDescent="0.2">
      <c r="A59" s="14"/>
      <c r="B59" s="75"/>
      <c r="C59" s="73" t="s">
        <v>3714</v>
      </c>
      <c r="D59" s="78" t="s">
        <v>86</v>
      </c>
      <c r="E59" s="13">
        <v>44513</v>
      </c>
      <c r="F59" s="76" t="s">
        <v>554</v>
      </c>
      <c r="G59" s="13">
        <v>44515</v>
      </c>
      <c r="H59" s="77" t="s">
        <v>3366</v>
      </c>
      <c r="I59" s="16">
        <v>87</v>
      </c>
      <c r="J59" s="16">
        <v>64</v>
      </c>
      <c r="K59" s="16">
        <v>29</v>
      </c>
      <c r="L59" s="16">
        <v>13</v>
      </c>
      <c r="M59" s="81">
        <v>40.368000000000002</v>
      </c>
      <c r="N59" s="95">
        <v>41</v>
      </c>
      <c r="O59" s="64">
        <v>2530</v>
      </c>
      <c r="P59" s="65">
        <f>Table224578910112345678910111213141516171819202122232425262728293031[[#This Row],[PEMBULATAN]]*O59</f>
        <v>103730</v>
      </c>
    </row>
    <row r="60" spans="1:16" ht="26.25" customHeight="1" x14ac:dyDescent="0.2">
      <c r="A60" s="14"/>
      <c r="B60" s="75"/>
      <c r="C60" s="73" t="s">
        <v>3715</v>
      </c>
      <c r="D60" s="78" t="s">
        <v>86</v>
      </c>
      <c r="E60" s="13">
        <v>44513</v>
      </c>
      <c r="F60" s="76" t="s">
        <v>554</v>
      </c>
      <c r="G60" s="13">
        <v>44515</v>
      </c>
      <c r="H60" s="77" t="s">
        <v>3366</v>
      </c>
      <c r="I60" s="16">
        <v>93</v>
      </c>
      <c r="J60" s="16">
        <v>60</v>
      </c>
      <c r="K60" s="16">
        <v>28</v>
      </c>
      <c r="L60" s="16">
        <v>15</v>
      </c>
      <c r="M60" s="81">
        <v>39.06</v>
      </c>
      <c r="N60" s="95">
        <v>39.06</v>
      </c>
      <c r="O60" s="64">
        <v>2530</v>
      </c>
      <c r="P60" s="65">
        <f>Table224578910112345678910111213141516171819202122232425262728293031[[#This Row],[PEMBULATAN]]*O60</f>
        <v>98821.8</v>
      </c>
    </row>
    <row r="61" spans="1:16" ht="26.25" customHeight="1" x14ac:dyDescent="0.2">
      <c r="A61" s="14"/>
      <c r="B61" s="75"/>
      <c r="C61" s="73" t="s">
        <v>3716</v>
      </c>
      <c r="D61" s="78" t="s">
        <v>86</v>
      </c>
      <c r="E61" s="13">
        <v>44513</v>
      </c>
      <c r="F61" s="76" t="s">
        <v>554</v>
      </c>
      <c r="G61" s="13">
        <v>44515</v>
      </c>
      <c r="H61" s="77" t="s">
        <v>3366</v>
      </c>
      <c r="I61" s="16">
        <v>106</v>
      </c>
      <c r="J61" s="16">
        <v>71</v>
      </c>
      <c r="K61" s="16">
        <v>14</v>
      </c>
      <c r="L61" s="16">
        <v>9</v>
      </c>
      <c r="M61" s="81">
        <v>26.341000000000001</v>
      </c>
      <c r="N61" s="95">
        <v>27</v>
      </c>
      <c r="O61" s="64">
        <v>2530</v>
      </c>
      <c r="P61" s="65">
        <f>Table224578910112345678910111213141516171819202122232425262728293031[[#This Row],[PEMBULATAN]]*O61</f>
        <v>68310</v>
      </c>
    </row>
    <row r="62" spans="1:16" ht="26.25" customHeight="1" x14ac:dyDescent="0.2">
      <c r="A62" s="14"/>
      <c r="B62" s="75"/>
      <c r="C62" s="73" t="s">
        <v>3717</v>
      </c>
      <c r="D62" s="78" t="s">
        <v>86</v>
      </c>
      <c r="E62" s="13">
        <v>44513</v>
      </c>
      <c r="F62" s="76" t="s">
        <v>554</v>
      </c>
      <c r="G62" s="13">
        <v>44515</v>
      </c>
      <c r="H62" s="77" t="s">
        <v>3366</v>
      </c>
      <c r="I62" s="16">
        <v>78</v>
      </c>
      <c r="J62" s="16">
        <v>65</v>
      </c>
      <c r="K62" s="16">
        <v>27</v>
      </c>
      <c r="L62" s="16">
        <v>15</v>
      </c>
      <c r="M62" s="81">
        <v>34.222499999999997</v>
      </c>
      <c r="N62" s="95">
        <v>34.222499999999997</v>
      </c>
      <c r="O62" s="64">
        <v>2530</v>
      </c>
      <c r="P62" s="65">
        <f>Table224578910112345678910111213141516171819202122232425262728293031[[#This Row],[PEMBULATAN]]*O62</f>
        <v>86582.924999999988</v>
      </c>
    </row>
    <row r="63" spans="1:16" ht="26.25" customHeight="1" x14ac:dyDescent="0.2">
      <c r="A63" s="14"/>
      <c r="B63" s="75"/>
      <c r="C63" s="73" t="s">
        <v>3718</v>
      </c>
      <c r="D63" s="78" t="s">
        <v>86</v>
      </c>
      <c r="E63" s="13">
        <v>44513</v>
      </c>
      <c r="F63" s="76" t="s">
        <v>554</v>
      </c>
      <c r="G63" s="13">
        <v>44515</v>
      </c>
      <c r="H63" s="77" t="s">
        <v>3366</v>
      </c>
      <c r="I63" s="16">
        <v>101</v>
      </c>
      <c r="J63" s="16">
        <v>60</v>
      </c>
      <c r="K63" s="16">
        <v>30</v>
      </c>
      <c r="L63" s="16">
        <v>25</v>
      </c>
      <c r="M63" s="81">
        <v>45.45</v>
      </c>
      <c r="N63" s="95">
        <v>46</v>
      </c>
      <c r="O63" s="64">
        <v>2530</v>
      </c>
      <c r="P63" s="65">
        <f>Table224578910112345678910111213141516171819202122232425262728293031[[#This Row],[PEMBULATAN]]*O63</f>
        <v>116380</v>
      </c>
    </row>
    <row r="64" spans="1:16" ht="26.25" customHeight="1" x14ac:dyDescent="0.2">
      <c r="A64" s="14"/>
      <c r="B64" s="75"/>
      <c r="C64" s="73" t="s">
        <v>3719</v>
      </c>
      <c r="D64" s="78" t="s">
        <v>86</v>
      </c>
      <c r="E64" s="13">
        <v>44513</v>
      </c>
      <c r="F64" s="76" t="s">
        <v>554</v>
      </c>
      <c r="G64" s="13">
        <v>44515</v>
      </c>
      <c r="H64" s="77" t="s">
        <v>3366</v>
      </c>
      <c r="I64" s="16">
        <v>70</v>
      </c>
      <c r="J64" s="16">
        <v>60</v>
      </c>
      <c r="K64" s="16">
        <v>35</v>
      </c>
      <c r="L64" s="16">
        <v>3</v>
      </c>
      <c r="M64" s="81">
        <v>36.75</v>
      </c>
      <c r="N64" s="95">
        <v>36.75</v>
      </c>
      <c r="O64" s="64">
        <v>2530</v>
      </c>
      <c r="P64" s="65">
        <f>Table224578910112345678910111213141516171819202122232425262728293031[[#This Row],[PEMBULATAN]]*O64</f>
        <v>92977.5</v>
      </c>
    </row>
    <row r="65" spans="1:16" ht="26.25" customHeight="1" x14ac:dyDescent="0.2">
      <c r="A65" s="14"/>
      <c r="B65" s="75"/>
      <c r="C65" s="73" t="s">
        <v>3720</v>
      </c>
      <c r="D65" s="78" t="s">
        <v>86</v>
      </c>
      <c r="E65" s="13">
        <v>44513</v>
      </c>
      <c r="F65" s="76" t="s">
        <v>554</v>
      </c>
      <c r="G65" s="13">
        <v>44515</v>
      </c>
      <c r="H65" s="77" t="s">
        <v>3366</v>
      </c>
      <c r="I65" s="16">
        <v>80</v>
      </c>
      <c r="J65" s="16">
        <v>64</v>
      </c>
      <c r="K65" s="16">
        <v>25</v>
      </c>
      <c r="L65" s="16">
        <v>14</v>
      </c>
      <c r="M65" s="81">
        <v>32</v>
      </c>
      <c r="N65" s="95">
        <v>32</v>
      </c>
      <c r="O65" s="64">
        <v>2530</v>
      </c>
      <c r="P65" s="65">
        <f>Table224578910112345678910111213141516171819202122232425262728293031[[#This Row],[PEMBULATAN]]*O65</f>
        <v>80960</v>
      </c>
    </row>
    <row r="66" spans="1:16" ht="26.25" customHeight="1" x14ac:dyDescent="0.2">
      <c r="A66" s="14"/>
      <c r="B66" s="75"/>
      <c r="C66" s="73" t="s">
        <v>3721</v>
      </c>
      <c r="D66" s="78" t="s">
        <v>86</v>
      </c>
      <c r="E66" s="13">
        <v>44513</v>
      </c>
      <c r="F66" s="76" t="s">
        <v>554</v>
      </c>
      <c r="G66" s="13">
        <v>44515</v>
      </c>
      <c r="H66" s="77" t="s">
        <v>3366</v>
      </c>
      <c r="I66" s="16">
        <v>77</v>
      </c>
      <c r="J66" s="16">
        <v>57</v>
      </c>
      <c r="K66" s="16">
        <v>23</v>
      </c>
      <c r="L66" s="16">
        <v>12</v>
      </c>
      <c r="M66" s="81">
        <v>25.236750000000001</v>
      </c>
      <c r="N66" s="95">
        <v>25.236750000000001</v>
      </c>
      <c r="O66" s="64">
        <v>2530</v>
      </c>
      <c r="P66" s="65">
        <f>Table224578910112345678910111213141516171819202122232425262728293031[[#This Row],[PEMBULATAN]]*O66</f>
        <v>63848.977500000001</v>
      </c>
    </row>
    <row r="67" spans="1:16" ht="26.25" customHeight="1" x14ac:dyDescent="0.2">
      <c r="A67" s="14"/>
      <c r="B67" s="75"/>
      <c r="C67" s="73" t="s">
        <v>3722</v>
      </c>
      <c r="D67" s="78" t="s">
        <v>86</v>
      </c>
      <c r="E67" s="13">
        <v>44513</v>
      </c>
      <c r="F67" s="76" t="s">
        <v>554</v>
      </c>
      <c r="G67" s="13">
        <v>44515</v>
      </c>
      <c r="H67" s="77" t="s">
        <v>3366</v>
      </c>
      <c r="I67" s="16">
        <v>70</v>
      </c>
      <c r="J67" s="16">
        <v>67</v>
      </c>
      <c r="K67" s="16">
        <v>20</v>
      </c>
      <c r="L67" s="16">
        <v>7</v>
      </c>
      <c r="M67" s="81">
        <v>23.45</v>
      </c>
      <c r="N67" s="95">
        <v>24</v>
      </c>
      <c r="O67" s="64">
        <v>2530</v>
      </c>
      <c r="P67" s="65">
        <f>Table224578910112345678910111213141516171819202122232425262728293031[[#This Row],[PEMBULATAN]]*O67</f>
        <v>60720</v>
      </c>
    </row>
    <row r="68" spans="1:16" ht="26.25" customHeight="1" x14ac:dyDescent="0.2">
      <c r="A68" s="14"/>
      <c r="B68" s="75"/>
      <c r="C68" s="73" t="s">
        <v>3723</v>
      </c>
      <c r="D68" s="78" t="s">
        <v>86</v>
      </c>
      <c r="E68" s="13">
        <v>44513</v>
      </c>
      <c r="F68" s="76" t="s">
        <v>554</v>
      </c>
      <c r="G68" s="13">
        <v>44515</v>
      </c>
      <c r="H68" s="77" t="s">
        <v>3366</v>
      </c>
      <c r="I68" s="16">
        <v>100</v>
      </c>
      <c r="J68" s="16">
        <v>70</v>
      </c>
      <c r="K68" s="16">
        <v>33</v>
      </c>
      <c r="L68" s="16">
        <v>9</v>
      </c>
      <c r="M68" s="81">
        <v>57.75</v>
      </c>
      <c r="N68" s="95">
        <v>57.75</v>
      </c>
      <c r="O68" s="64">
        <v>2530</v>
      </c>
      <c r="P68" s="65">
        <f>Table224578910112345678910111213141516171819202122232425262728293031[[#This Row],[PEMBULATAN]]*O68</f>
        <v>146107.5</v>
      </c>
    </row>
    <row r="69" spans="1:16" ht="26.25" customHeight="1" x14ac:dyDescent="0.2">
      <c r="A69" s="14"/>
      <c r="B69" s="75"/>
      <c r="C69" s="73" t="s">
        <v>3724</v>
      </c>
      <c r="D69" s="78" t="s">
        <v>86</v>
      </c>
      <c r="E69" s="13">
        <v>44513</v>
      </c>
      <c r="F69" s="76" t="s">
        <v>554</v>
      </c>
      <c r="G69" s="13">
        <v>44515</v>
      </c>
      <c r="H69" s="77" t="s">
        <v>3366</v>
      </c>
      <c r="I69" s="16">
        <v>70</v>
      </c>
      <c r="J69" s="16">
        <v>60</v>
      </c>
      <c r="K69" s="16">
        <v>30</v>
      </c>
      <c r="L69" s="16">
        <v>17</v>
      </c>
      <c r="M69" s="81">
        <v>31.5</v>
      </c>
      <c r="N69" s="95">
        <v>31.5</v>
      </c>
      <c r="O69" s="64">
        <v>2530</v>
      </c>
      <c r="P69" s="65">
        <f>Table224578910112345678910111213141516171819202122232425262728293031[[#This Row],[PEMBULATAN]]*O69</f>
        <v>79695</v>
      </c>
    </row>
    <row r="70" spans="1:16" ht="26.25" customHeight="1" x14ac:dyDescent="0.2">
      <c r="A70" s="14"/>
      <c r="B70" s="75"/>
      <c r="C70" s="73" t="s">
        <v>3725</v>
      </c>
      <c r="D70" s="78" t="s">
        <v>86</v>
      </c>
      <c r="E70" s="13">
        <v>44513</v>
      </c>
      <c r="F70" s="76" t="s">
        <v>554</v>
      </c>
      <c r="G70" s="13">
        <v>44515</v>
      </c>
      <c r="H70" s="77" t="s">
        <v>3366</v>
      </c>
      <c r="I70" s="16">
        <v>50</v>
      </c>
      <c r="J70" s="16">
        <v>60</v>
      </c>
      <c r="K70" s="16">
        <v>23</v>
      </c>
      <c r="L70" s="16">
        <v>3</v>
      </c>
      <c r="M70" s="81">
        <v>17.25</v>
      </c>
      <c r="N70" s="95">
        <v>17.25</v>
      </c>
      <c r="O70" s="64">
        <v>2530</v>
      </c>
      <c r="P70" s="65">
        <f>Table224578910112345678910111213141516171819202122232425262728293031[[#This Row],[PEMBULATAN]]*O70</f>
        <v>43642.5</v>
      </c>
    </row>
    <row r="71" spans="1:16" ht="26.25" customHeight="1" x14ac:dyDescent="0.2">
      <c r="A71" s="14"/>
      <c r="B71" s="75"/>
      <c r="C71" s="73" t="s">
        <v>3726</v>
      </c>
      <c r="D71" s="78" t="s">
        <v>86</v>
      </c>
      <c r="E71" s="13">
        <v>44513</v>
      </c>
      <c r="F71" s="76" t="s">
        <v>554</v>
      </c>
      <c r="G71" s="13">
        <v>44515</v>
      </c>
      <c r="H71" s="77" t="s">
        <v>3366</v>
      </c>
      <c r="I71" s="16">
        <v>80</v>
      </c>
      <c r="J71" s="16">
        <v>60</v>
      </c>
      <c r="K71" s="16">
        <v>30</v>
      </c>
      <c r="L71" s="16">
        <v>9</v>
      </c>
      <c r="M71" s="81">
        <v>36</v>
      </c>
      <c r="N71" s="95">
        <v>36</v>
      </c>
      <c r="O71" s="64">
        <v>2530</v>
      </c>
      <c r="P71" s="65">
        <f>Table224578910112345678910111213141516171819202122232425262728293031[[#This Row],[PEMBULATAN]]*O71</f>
        <v>91080</v>
      </c>
    </row>
    <row r="72" spans="1:16" ht="26.25" customHeight="1" x14ac:dyDescent="0.2">
      <c r="A72" s="14"/>
      <c r="B72" s="75"/>
      <c r="C72" s="73" t="s">
        <v>3727</v>
      </c>
      <c r="D72" s="78" t="s">
        <v>86</v>
      </c>
      <c r="E72" s="13">
        <v>44513</v>
      </c>
      <c r="F72" s="76" t="s">
        <v>554</v>
      </c>
      <c r="G72" s="13">
        <v>44515</v>
      </c>
      <c r="H72" s="77" t="s">
        <v>3366</v>
      </c>
      <c r="I72" s="16">
        <v>100</v>
      </c>
      <c r="J72" s="16">
        <v>63</v>
      </c>
      <c r="K72" s="16">
        <v>30</v>
      </c>
      <c r="L72" s="16">
        <v>10</v>
      </c>
      <c r="M72" s="81">
        <v>47.25</v>
      </c>
      <c r="N72" s="95">
        <v>47.25</v>
      </c>
      <c r="O72" s="64">
        <v>2530</v>
      </c>
      <c r="P72" s="65">
        <f>Table224578910112345678910111213141516171819202122232425262728293031[[#This Row],[PEMBULATAN]]*O72</f>
        <v>119542.5</v>
      </c>
    </row>
    <row r="73" spans="1:16" ht="26.25" customHeight="1" x14ac:dyDescent="0.2">
      <c r="A73" s="14"/>
      <c r="B73" s="75"/>
      <c r="C73" s="73" t="s">
        <v>3728</v>
      </c>
      <c r="D73" s="78" t="s">
        <v>86</v>
      </c>
      <c r="E73" s="13">
        <v>44513</v>
      </c>
      <c r="F73" s="76" t="s">
        <v>554</v>
      </c>
      <c r="G73" s="13">
        <v>44515</v>
      </c>
      <c r="H73" s="77" t="s">
        <v>3366</v>
      </c>
      <c r="I73" s="16">
        <v>88</v>
      </c>
      <c r="J73" s="16">
        <v>63</v>
      </c>
      <c r="K73" s="16">
        <v>26</v>
      </c>
      <c r="L73" s="16">
        <v>15</v>
      </c>
      <c r="M73" s="81">
        <v>36.036000000000001</v>
      </c>
      <c r="N73" s="95">
        <v>36.036000000000001</v>
      </c>
      <c r="O73" s="64">
        <v>2530</v>
      </c>
      <c r="P73" s="65">
        <f>Table224578910112345678910111213141516171819202122232425262728293031[[#This Row],[PEMBULATAN]]*O73</f>
        <v>91171.08</v>
      </c>
    </row>
    <row r="74" spans="1:16" ht="26.25" customHeight="1" x14ac:dyDescent="0.2">
      <c r="A74" s="14"/>
      <c r="B74" s="75"/>
      <c r="C74" s="73" t="s">
        <v>3729</v>
      </c>
      <c r="D74" s="78" t="s">
        <v>86</v>
      </c>
      <c r="E74" s="13">
        <v>44513</v>
      </c>
      <c r="F74" s="76" t="s">
        <v>554</v>
      </c>
      <c r="G74" s="13">
        <v>44515</v>
      </c>
      <c r="H74" s="77" t="s">
        <v>3366</v>
      </c>
      <c r="I74" s="16">
        <v>80</v>
      </c>
      <c r="J74" s="16">
        <v>64</v>
      </c>
      <c r="K74" s="16">
        <v>26</v>
      </c>
      <c r="L74" s="16">
        <v>10</v>
      </c>
      <c r="M74" s="81">
        <v>33.28</v>
      </c>
      <c r="N74" s="95">
        <v>33.28</v>
      </c>
      <c r="O74" s="64">
        <v>2530</v>
      </c>
      <c r="P74" s="65">
        <f>Table224578910112345678910111213141516171819202122232425262728293031[[#This Row],[PEMBULATAN]]*O74</f>
        <v>84198.400000000009</v>
      </c>
    </row>
    <row r="75" spans="1:16" ht="26.25" customHeight="1" x14ac:dyDescent="0.2">
      <c r="A75" s="14"/>
      <c r="B75" s="75"/>
      <c r="C75" s="73" t="s">
        <v>3730</v>
      </c>
      <c r="D75" s="78" t="s">
        <v>86</v>
      </c>
      <c r="E75" s="13">
        <v>44513</v>
      </c>
      <c r="F75" s="76" t="s">
        <v>554</v>
      </c>
      <c r="G75" s="13">
        <v>44515</v>
      </c>
      <c r="H75" s="77" t="s">
        <v>3366</v>
      </c>
      <c r="I75" s="16">
        <v>83</v>
      </c>
      <c r="J75" s="16">
        <v>64</v>
      </c>
      <c r="K75" s="16">
        <v>31</v>
      </c>
      <c r="L75" s="16">
        <v>18</v>
      </c>
      <c r="M75" s="81">
        <v>41.167999999999999</v>
      </c>
      <c r="N75" s="95">
        <v>41.167999999999999</v>
      </c>
      <c r="O75" s="64">
        <v>2530</v>
      </c>
      <c r="P75" s="65">
        <f>Table224578910112345678910111213141516171819202122232425262728293031[[#This Row],[PEMBULATAN]]*O75</f>
        <v>104155.04</v>
      </c>
    </row>
    <row r="76" spans="1:16" ht="26.25" customHeight="1" x14ac:dyDescent="0.2">
      <c r="A76" s="14"/>
      <c r="B76" s="75"/>
      <c r="C76" s="73" t="s">
        <v>3731</v>
      </c>
      <c r="D76" s="78" t="s">
        <v>86</v>
      </c>
      <c r="E76" s="13">
        <v>44513</v>
      </c>
      <c r="F76" s="76" t="s">
        <v>554</v>
      </c>
      <c r="G76" s="13">
        <v>44515</v>
      </c>
      <c r="H76" s="77" t="s">
        <v>3366</v>
      </c>
      <c r="I76" s="16">
        <v>90</v>
      </c>
      <c r="J76" s="16">
        <v>60</v>
      </c>
      <c r="K76" s="16">
        <v>35</v>
      </c>
      <c r="L76" s="16">
        <v>13</v>
      </c>
      <c r="M76" s="81">
        <v>47.25</v>
      </c>
      <c r="N76" s="95">
        <v>47.25</v>
      </c>
      <c r="O76" s="64">
        <v>2530</v>
      </c>
      <c r="P76" s="65">
        <f>Table224578910112345678910111213141516171819202122232425262728293031[[#This Row],[PEMBULATAN]]*O76</f>
        <v>119542.5</v>
      </c>
    </row>
    <row r="77" spans="1:16" ht="26.25" customHeight="1" x14ac:dyDescent="0.2">
      <c r="A77" s="14"/>
      <c r="B77" s="75"/>
      <c r="C77" s="73" t="s">
        <v>3732</v>
      </c>
      <c r="D77" s="78" t="s">
        <v>86</v>
      </c>
      <c r="E77" s="13">
        <v>44513</v>
      </c>
      <c r="F77" s="76" t="s">
        <v>554</v>
      </c>
      <c r="G77" s="13">
        <v>44515</v>
      </c>
      <c r="H77" s="77" t="s">
        <v>3366</v>
      </c>
      <c r="I77" s="16">
        <v>55</v>
      </c>
      <c r="J77" s="16">
        <v>40</v>
      </c>
      <c r="K77" s="16">
        <v>28</v>
      </c>
      <c r="L77" s="16">
        <v>2</v>
      </c>
      <c r="M77" s="81">
        <v>15.4</v>
      </c>
      <c r="N77" s="95">
        <v>16</v>
      </c>
      <c r="O77" s="64">
        <v>2530</v>
      </c>
      <c r="P77" s="65">
        <f>Table224578910112345678910111213141516171819202122232425262728293031[[#This Row],[PEMBULATAN]]*O77</f>
        <v>40480</v>
      </c>
    </row>
    <row r="78" spans="1:16" ht="26.25" customHeight="1" x14ac:dyDescent="0.2">
      <c r="A78" s="14"/>
      <c r="B78" s="75"/>
      <c r="C78" s="73" t="s">
        <v>3733</v>
      </c>
      <c r="D78" s="78" t="s">
        <v>86</v>
      </c>
      <c r="E78" s="13">
        <v>44513</v>
      </c>
      <c r="F78" s="76" t="s">
        <v>554</v>
      </c>
      <c r="G78" s="13">
        <v>44515</v>
      </c>
      <c r="H78" s="77" t="s">
        <v>3366</v>
      </c>
      <c r="I78" s="16">
        <v>68</v>
      </c>
      <c r="J78" s="16">
        <v>65</v>
      </c>
      <c r="K78" s="16">
        <v>15</v>
      </c>
      <c r="L78" s="16">
        <v>7</v>
      </c>
      <c r="M78" s="81">
        <v>16.574999999999999</v>
      </c>
      <c r="N78" s="95">
        <v>16.574999999999999</v>
      </c>
      <c r="O78" s="64">
        <v>2530</v>
      </c>
      <c r="P78" s="65">
        <f>Table224578910112345678910111213141516171819202122232425262728293031[[#This Row],[PEMBULATAN]]*O78</f>
        <v>41934.75</v>
      </c>
    </row>
    <row r="79" spans="1:16" ht="26.25" customHeight="1" x14ac:dyDescent="0.2">
      <c r="A79" s="14"/>
      <c r="B79" s="75"/>
      <c r="C79" s="73" t="s">
        <v>3734</v>
      </c>
      <c r="D79" s="78" t="s">
        <v>86</v>
      </c>
      <c r="E79" s="13">
        <v>44513</v>
      </c>
      <c r="F79" s="76" t="s">
        <v>554</v>
      </c>
      <c r="G79" s="13">
        <v>44515</v>
      </c>
      <c r="H79" s="77" t="s">
        <v>3366</v>
      </c>
      <c r="I79" s="16">
        <v>100</v>
      </c>
      <c r="J79" s="16">
        <v>63</v>
      </c>
      <c r="K79" s="16">
        <v>30</v>
      </c>
      <c r="L79" s="16">
        <v>14</v>
      </c>
      <c r="M79" s="81">
        <v>47.25</v>
      </c>
      <c r="N79" s="95">
        <v>47.25</v>
      </c>
      <c r="O79" s="64">
        <v>2530</v>
      </c>
      <c r="P79" s="65">
        <f>Table224578910112345678910111213141516171819202122232425262728293031[[#This Row],[PEMBULATAN]]*O79</f>
        <v>119542.5</v>
      </c>
    </row>
    <row r="80" spans="1:16" ht="26.25" customHeight="1" x14ac:dyDescent="0.2">
      <c r="A80" s="14"/>
      <c r="B80" s="75"/>
      <c r="C80" s="73" t="s">
        <v>3735</v>
      </c>
      <c r="D80" s="78" t="s">
        <v>86</v>
      </c>
      <c r="E80" s="13">
        <v>44513</v>
      </c>
      <c r="F80" s="76" t="s">
        <v>554</v>
      </c>
      <c r="G80" s="13">
        <v>44515</v>
      </c>
      <c r="H80" s="77" t="s">
        <v>3366</v>
      </c>
      <c r="I80" s="16">
        <v>76</v>
      </c>
      <c r="J80" s="16">
        <v>60</v>
      </c>
      <c r="K80" s="16">
        <v>28</v>
      </c>
      <c r="L80" s="16">
        <v>9</v>
      </c>
      <c r="M80" s="81">
        <v>31.92</v>
      </c>
      <c r="N80" s="95">
        <v>31.92</v>
      </c>
      <c r="O80" s="64">
        <v>2530</v>
      </c>
      <c r="P80" s="65">
        <f>Table224578910112345678910111213141516171819202122232425262728293031[[#This Row],[PEMBULATAN]]*O80</f>
        <v>80757.600000000006</v>
      </c>
    </row>
    <row r="81" spans="1:16" ht="26.25" customHeight="1" x14ac:dyDescent="0.2">
      <c r="A81" s="14"/>
      <c r="B81" s="75"/>
      <c r="C81" s="73" t="s">
        <v>3736</v>
      </c>
      <c r="D81" s="78" t="s">
        <v>86</v>
      </c>
      <c r="E81" s="13">
        <v>44513</v>
      </c>
      <c r="F81" s="76" t="s">
        <v>554</v>
      </c>
      <c r="G81" s="13">
        <v>44515</v>
      </c>
      <c r="H81" s="77" t="s">
        <v>3366</v>
      </c>
      <c r="I81" s="16">
        <v>97</v>
      </c>
      <c r="J81" s="16">
        <v>60</v>
      </c>
      <c r="K81" s="16">
        <v>40</v>
      </c>
      <c r="L81" s="16">
        <v>13</v>
      </c>
      <c r="M81" s="81">
        <v>58.2</v>
      </c>
      <c r="N81" s="95">
        <v>58.2</v>
      </c>
      <c r="O81" s="64">
        <v>2530</v>
      </c>
      <c r="P81" s="65">
        <f>Table224578910112345678910111213141516171819202122232425262728293031[[#This Row],[PEMBULATAN]]*O81</f>
        <v>147246</v>
      </c>
    </row>
    <row r="82" spans="1:16" ht="26.25" customHeight="1" x14ac:dyDescent="0.2">
      <c r="A82" s="14"/>
      <c r="B82" s="75"/>
      <c r="C82" s="73" t="s">
        <v>3737</v>
      </c>
      <c r="D82" s="78" t="s">
        <v>86</v>
      </c>
      <c r="E82" s="13">
        <v>44513</v>
      </c>
      <c r="F82" s="76" t="s">
        <v>554</v>
      </c>
      <c r="G82" s="13">
        <v>44515</v>
      </c>
      <c r="H82" s="77" t="s">
        <v>3366</v>
      </c>
      <c r="I82" s="16">
        <v>93</v>
      </c>
      <c r="J82" s="16">
        <v>50</v>
      </c>
      <c r="K82" s="16">
        <v>43</v>
      </c>
      <c r="L82" s="16">
        <v>21</v>
      </c>
      <c r="M82" s="81">
        <v>49.987499999999997</v>
      </c>
      <c r="N82" s="95">
        <v>49.987499999999997</v>
      </c>
      <c r="O82" s="64">
        <v>2530</v>
      </c>
      <c r="P82" s="65">
        <f>Table224578910112345678910111213141516171819202122232425262728293031[[#This Row],[PEMBULATAN]]*O82</f>
        <v>126468.375</v>
      </c>
    </row>
    <row r="83" spans="1:16" ht="26.25" customHeight="1" x14ac:dyDescent="0.2">
      <c r="A83" s="14"/>
      <c r="B83" s="75"/>
      <c r="C83" s="73" t="s">
        <v>3738</v>
      </c>
      <c r="D83" s="78" t="s">
        <v>86</v>
      </c>
      <c r="E83" s="13">
        <v>44513</v>
      </c>
      <c r="F83" s="76" t="s">
        <v>554</v>
      </c>
      <c r="G83" s="13">
        <v>44515</v>
      </c>
      <c r="H83" s="77" t="s">
        <v>3366</v>
      </c>
      <c r="I83" s="16">
        <v>60</v>
      </c>
      <c r="J83" s="16">
        <v>55</v>
      </c>
      <c r="K83" s="16">
        <v>30</v>
      </c>
      <c r="L83" s="16">
        <v>10</v>
      </c>
      <c r="M83" s="81">
        <v>24.75</v>
      </c>
      <c r="N83" s="95">
        <v>24.75</v>
      </c>
      <c r="O83" s="64">
        <v>2530</v>
      </c>
      <c r="P83" s="65">
        <f>Table224578910112345678910111213141516171819202122232425262728293031[[#This Row],[PEMBULATAN]]*O83</f>
        <v>62617.5</v>
      </c>
    </row>
    <row r="84" spans="1:16" ht="26.25" customHeight="1" x14ac:dyDescent="0.2">
      <c r="A84" s="14"/>
      <c r="B84" s="75"/>
      <c r="C84" s="73" t="s">
        <v>3739</v>
      </c>
      <c r="D84" s="78" t="s">
        <v>86</v>
      </c>
      <c r="E84" s="13">
        <v>44513</v>
      </c>
      <c r="F84" s="76" t="s">
        <v>554</v>
      </c>
      <c r="G84" s="13">
        <v>44515</v>
      </c>
      <c r="H84" s="77" t="s">
        <v>3366</v>
      </c>
      <c r="I84" s="16">
        <v>73</v>
      </c>
      <c r="J84" s="16">
        <v>64</v>
      </c>
      <c r="K84" s="16">
        <v>23</v>
      </c>
      <c r="L84" s="16">
        <v>6</v>
      </c>
      <c r="M84" s="81">
        <v>26.864000000000001</v>
      </c>
      <c r="N84" s="95">
        <v>26.864000000000001</v>
      </c>
      <c r="O84" s="64">
        <v>2530</v>
      </c>
      <c r="P84" s="65">
        <f>Table224578910112345678910111213141516171819202122232425262728293031[[#This Row],[PEMBULATAN]]*O84</f>
        <v>67965.919999999998</v>
      </c>
    </row>
    <row r="85" spans="1:16" ht="26.25" customHeight="1" x14ac:dyDescent="0.2">
      <c r="A85" s="14"/>
      <c r="B85" s="75"/>
      <c r="C85" s="73" t="s">
        <v>3740</v>
      </c>
      <c r="D85" s="78" t="s">
        <v>86</v>
      </c>
      <c r="E85" s="13">
        <v>44513</v>
      </c>
      <c r="F85" s="76" t="s">
        <v>554</v>
      </c>
      <c r="G85" s="13">
        <v>44515</v>
      </c>
      <c r="H85" s="77" t="s">
        <v>3366</v>
      </c>
      <c r="I85" s="16">
        <v>54</v>
      </c>
      <c r="J85" s="16">
        <v>44</v>
      </c>
      <c r="K85" s="16">
        <v>18</v>
      </c>
      <c r="L85" s="16">
        <v>5</v>
      </c>
      <c r="M85" s="81">
        <v>10.692</v>
      </c>
      <c r="N85" s="95">
        <v>10.692</v>
      </c>
      <c r="O85" s="64">
        <v>2530</v>
      </c>
      <c r="P85" s="65">
        <f>Table224578910112345678910111213141516171819202122232425262728293031[[#This Row],[PEMBULATAN]]*O85</f>
        <v>27050.760000000002</v>
      </c>
    </row>
    <row r="86" spans="1:16" ht="26.25" customHeight="1" x14ac:dyDescent="0.2">
      <c r="A86" s="14"/>
      <c r="B86" s="75"/>
      <c r="C86" s="73" t="s">
        <v>3741</v>
      </c>
      <c r="D86" s="78" t="s">
        <v>86</v>
      </c>
      <c r="E86" s="13">
        <v>44513</v>
      </c>
      <c r="F86" s="76" t="s">
        <v>554</v>
      </c>
      <c r="G86" s="13">
        <v>44515</v>
      </c>
      <c r="H86" s="77" t="s">
        <v>3366</v>
      </c>
      <c r="I86" s="16">
        <v>58</v>
      </c>
      <c r="J86" s="16">
        <v>50</v>
      </c>
      <c r="K86" s="16">
        <v>27</v>
      </c>
      <c r="L86" s="16">
        <v>6</v>
      </c>
      <c r="M86" s="81">
        <v>19.574999999999999</v>
      </c>
      <c r="N86" s="95">
        <v>19.574999999999999</v>
      </c>
      <c r="O86" s="64">
        <v>2530</v>
      </c>
      <c r="P86" s="65">
        <f>Table224578910112345678910111213141516171819202122232425262728293031[[#This Row],[PEMBULATAN]]*O86</f>
        <v>49524.75</v>
      </c>
    </row>
    <row r="87" spans="1:16" ht="26.25" customHeight="1" x14ac:dyDescent="0.2">
      <c r="A87" s="14"/>
      <c r="B87" s="75"/>
      <c r="C87" s="73" t="s">
        <v>3742</v>
      </c>
      <c r="D87" s="78" t="s">
        <v>86</v>
      </c>
      <c r="E87" s="13">
        <v>44513</v>
      </c>
      <c r="F87" s="76" t="s">
        <v>554</v>
      </c>
      <c r="G87" s="13">
        <v>44515</v>
      </c>
      <c r="H87" s="77" t="s">
        <v>3366</v>
      </c>
      <c r="I87" s="16">
        <v>40</v>
      </c>
      <c r="J87" s="16">
        <v>30</v>
      </c>
      <c r="K87" s="16">
        <v>28</v>
      </c>
      <c r="L87" s="16">
        <v>7</v>
      </c>
      <c r="M87" s="81">
        <v>8.4</v>
      </c>
      <c r="N87" s="95">
        <v>8.4</v>
      </c>
      <c r="O87" s="64">
        <v>2530</v>
      </c>
      <c r="P87" s="65">
        <f>Table224578910112345678910111213141516171819202122232425262728293031[[#This Row],[PEMBULATAN]]*O87</f>
        <v>21252</v>
      </c>
    </row>
    <row r="88" spans="1:16" ht="26.25" customHeight="1" x14ac:dyDescent="0.2">
      <c r="A88" s="14"/>
      <c r="B88" s="75"/>
      <c r="C88" s="73" t="s">
        <v>3743</v>
      </c>
      <c r="D88" s="78" t="s">
        <v>86</v>
      </c>
      <c r="E88" s="13">
        <v>44513</v>
      </c>
      <c r="F88" s="76" t="s">
        <v>554</v>
      </c>
      <c r="G88" s="13">
        <v>44515</v>
      </c>
      <c r="H88" s="77" t="s">
        <v>3366</v>
      </c>
      <c r="I88" s="16">
        <v>90</v>
      </c>
      <c r="J88" s="16">
        <v>60</v>
      </c>
      <c r="K88" s="16">
        <v>30</v>
      </c>
      <c r="L88" s="16">
        <v>11</v>
      </c>
      <c r="M88" s="81">
        <v>40.5</v>
      </c>
      <c r="N88" s="95">
        <v>9</v>
      </c>
      <c r="O88" s="64">
        <v>2530</v>
      </c>
      <c r="P88" s="65">
        <f>Table224578910112345678910111213141516171819202122232425262728293031[[#This Row],[PEMBULATAN]]*O88</f>
        <v>22770</v>
      </c>
    </row>
    <row r="89" spans="1:16" ht="26.25" customHeight="1" x14ac:dyDescent="0.2">
      <c r="A89" s="14"/>
      <c r="B89" s="75"/>
      <c r="C89" s="73" t="s">
        <v>3744</v>
      </c>
      <c r="D89" s="78" t="s">
        <v>86</v>
      </c>
      <c r="E89" s="13">
        <v>44513</v>
      </c>
      <c r="F89" s="76" t="s">
        <v>554</v>
      </c>
      <c r="G89" s="13">
        <v>44515</v>
      </c>
      <c r="H89" s="77" t="s">
        <v>3366</v>
      </c>
      <c r="I89" s="16">
        <v>70</v>
      </c>
      <c r="J89" s="16">
        <v>55</v>
      </c>
      <c r="K89" s="16">
        <v>20</v>
      </c>
      <c r="L89" s="16">
        <v>7</v>
      </c>
      <c r="M89" s="81">
        <v>19.25</v>
      </c>
      <c r="N89" s="95">
        <v>19.25</v>
      </c>
      <c r="O89" s="64">
        <v>2530</v>
      </c>
      <c r="P89" s="65">
        <f>Table224578910112345678910111213141516171819202122232425262728293031[[#This Row],[PEMBULATAN]]*O89</f>
        <v>48702.5</v>
      </c>
    </row>
    <row r="90" spans="1:16" ht="26.25" customHeight="1" x14ac:dyDescent="0.2">
      <c r="A90" s="14"/>
      <c r="B90" s="75"/>
      <c r="C90" s="73" t="s">
        <v>3745</v>
      </c>
      <c r="D90" s="78" t="s">
        <v>86</v>
      </c>
      <c r="E90" s="13">
        <v>44513</v>
      </c>
      <c r="F90" s="76" t="s">
        <v>554</v>
      </c>
      <c r="G90" s="13">
        <v>44515</v>
      </c>
      <c r="H90" s="77" t="s">
        <v>3366</v>
      </c>
      <c r="I90" s="16">
        <v>57</v>
      </c>
      <c r="J90" s="16">
        <v>30</v>
      </c>
      <c r="K90" s="16">
        <v>15</v>
      </c>
      <c r="L90" s="16">
        <v>3</v>
      </c>
      <c r="M90" s="81">
        <v>6.4124999999999996</v>
      </c>
      <c r="N90" s="95">
        <v>6.4124999999999996</v>
      </c>
      <c r="O90" s="64">
        <v>2530</v>
      </c>
      <c r="P90" s="65">
        <f>Table224578910112345678910111213141516171819202122232425262728293031[[#This Row],[PEMBULATAN]]*O90</f>
        <v>16223.625</v>
      </c>
    </row>
    <row r="91" spans="1:16" ht="26.25" customHeight="1" x14ac:dyDescent="0.2">
      <c r="A91" s="14"/>
      <c r="B91" s="75"/>
      <c r="C91" s="73" t="s">
        <v>3746</v>
      </c>
      <c r="D91" s="78" t="s">
        <v>86</v>
      </c>
      <c r="E91" s="13">
        <v>44513</v>
      </c>
      <c r="F91" s="76" t="s">
        <v>554</v>
      </c>
      <c r="G91" s="13">
        <v>44515</v>
      </c>
      <c r="H91" s="77" t="s">
        <v>3366</v>
      </c>
      <c r="I91" s="16">
        <v>74</v>
      </c>
      <c r="J91" s="16">
        <v>51</v>
      </c>
      <c r="K91" s="16">
        <v>32</v>
      </c>
      <c r="L91" s="16">
        <v>6</v>
      </c>
      <c r="M91" s="81">
        <v>30.192</v>
      </c>
      <c r="N91" s="95">
        <v>7</v>
      </c>
      <c r="O91" s="64">
        <v>2530</v>
      </c>
      <c r="P91" s="65">
        <f>Table224578910112345678910111213141516171819202122232425262728293031[[#This Row],[PEMBULATAN]]*O91</f>
        <v>17710</v>
      </c>
    </row>
    <row r="92" spans="1:16" ht="26.25" customHeight="1" x14ac:dyDescent="0.2">
      <c r="A92" s="14"/>
      <c r="B92" s="75"/>
      <c r="C92" s="73" t="s">
        <v>3747</v>
      </c>
      <c r="D92" s="78" t="s">
        <v>86</v>
      </c>
      <c r="E92" s="13">
        <v>44513</v>
      </c>
      <c r="F92" s="76" t="s">
        <v>554</v>
      </c>
      <c r="G92" s="13">
        <v>44515</v>
      </c>
      <c r="H92" s="77" t="s">
        <v>3366</v>
      </c>
      <c r="I92" s="16">
        <v>75</v>
      </c>
      <c r="J92" s="16">
        <v>50</v>
      </c>
      <c r="K92" s="16">
        <v>34</v>
      </c>
      <c r="L92" s="16">
        <v>10</v>
      </c>
      <c r="M92" s="81">
        <v>31.875</v>
      </c>
      <c r="N92" s="95">
        <v>31.875</v>
      </c>
      <c r="O92" s="64">
        <v>2530</v>
      </c>
      <c r="P92" s="65">
        <f>Table224578910112345678910111213141516171819202122232425262728293031[[#This Row],[PEMBULATAN]]*O92</f>
        <v>80643.75</v>
      </c>
    </row>
    <row r="93" spans="1:16" ht="26.25" customHeight="1" x14ac:dyDescent="0.2">
      <c r="A93" s="14"/>
      <c r="B93" s="75"/>
      <c r="C93" s="73" t="s">
        <v>3748</v>
      </c>
      <c r="D93" s="78" t="s">
        <v>86</v>
      </c>
      <c r="E93" s="13">
        <v>44513</v>
      </c>
      <c r="F93" s="76" t="s">
        <v>554</v>
      </c>
      <c r="G93" s="13">
        <v>44515</v>
      </c>
      <c r="H93" s="77" t="s">
        <v>3366</v>
      </c>
      <c r="I93" s="16">
        <v>80</v>
      </c>
      <c r="J93" s="16">
        <v>55</v>
      </c>
      <c r="K93" s="16">
        <v>30</v>
      </c>
      <c r="L93" s="16">
        <v>9</v>
      </c>
      <c r="M93" s="81">
        <v>33</v>
      </c>
      <c r="N93" s="95">
        <v>33</v>
      </c>
      <c r="O93" s="64">
        <v>2530</v>
      </c>
      <c r="P93" s="65">
        <f>Table224578910112345678910111213141516171819202122232425262728293031[[#This Row],[PEMBULATAN]]*O93</f>
        <v>83490</v>
      </c>
    </row>
    <row r="94" spans="1:16" ht="26.25" customHeight="1" x14ac:dyDescent="0.2">
      <c r="A94" s="14"/>
      <c r="B94" s="75"/>
      <c r="C94" s="73" t="s">
        <v>3749</v>
      </c>
      <c r="D94" s="78" t="s">
        <v>86</v>
      </c>
      <c r="E94" s="13">
        <v>44513</v>
      </c>
      <c r="F94" s="76" t="s">
        <v>554</v>
      </c>
      <c r="G94" s="13">
        <v>44515</v>
      </c>
      <c r="H94" s="77" t="s">
        <v>3366</v>
      </c>
      <c r="I94" s="16">
        <v>107</v>
      </c>
      <c r="J94" s="16">
        <v>65</v>
      </c>
      <c r="K94" s="16">
        <v>33</v>
      </c>
      <c r="L94" s="16">
        <v>30</v>
      </c>
      <c r="M94" s="81">
        <v>57.378749999999997</v>
      </c>
      <c r="N94" s="95">
        <v>58</v>
      </c>
      <c r="O94" s="64">
        <v>2530</v>
      </c>
      <c r="P94" s="65">
        <f>Table224578910112345678910111213141516171819202122232425262728293031[[#This Row],[PEMBULATAN]]*O94</f>
        <v>146740</v>
      </c>
    </row>
    <row r="95" spans="1:16" ht="26.25" customHeight="1" x14ac:dyDescent="0.2">
      <c r="A95" s="14"/>
      <c r="B95" s="75"/>
      <c r="C95" s="73" t="s">
        <v>3750</v>
      </c>
      <c r="D95" s="78" t="s">
        <v>86</v>
      </c>
      <c r="E95" s="13">
        <v>44513</v>
      </c>
      <c r="F95" s="76" t="s">
        <v>554</v>
      </c>
      <c r="G95" s="13">
        <v>44515</v>
      </c>
      <c r="H95" s="77" t="s">
        <v>3366</v>
      </c>
      <c r="I95" s="16">
        <v>90</v>
      </c>
      <c r="J95" s="16">
        <v>60</v>
      </c>
      <c r="K95" s="16">
        <v>30</v>
      </c>
      <c r="L95" s="16">
        <v>13</v>
      </c>
      <c r="M95" s="81">
        <v>40.5</v>
      </c>
      <c r="N95" s="95">
        <v>40.5</v>
      </c>
      <c r="O95" s="64">
        <v>2530</v>
      </c>
      <c r="P95" s="65">
        <f>Table224578910112345678910111213141516171819202122232425262728293031[[#This Row],[PEMBULATAN]]*O95</f>
        <v>102465</v>
      </c>
    </row>
    <row r="96" spans="1:16" ht="26.25" customHeight="1" x14ac:dyDescent="0.2">
      <c r="A96" s="14"/>
      <c r="B96" s="75"/>
      <c r="C96" s="73" t="s">
        <v>3751</v>
      </c>
      <c r="D96" s="78" t="s">
        <v>86</v>
      </c>
      <c r="E96" s="13">
        <v>44513</v>
      </c>
      <c r="F96" s="76" t="s">
        <v>554</v>
      </c>
      <c r="G96" s="13">
        <v>44515</v>
      </c>
      <c r="H96" s="77" t="s">
        <v>3366</v>
      </c>
      <c r="I96" s="16">
        <v>86</v>
      </c>
      <c r="J96" s="16">
        <v>50</v>
      </c>
      <c r="K96" s="16">
        <v>36</v>
      </c>
      <c r="L96" s="16">
        <v>17</v>
      </c>
      <c r="M96" s="81">
        <v>38.700000000000003</v>
      </c>
      <c r="N96" s="95">
        <v>38.700000000000003</v>
      </c>
      <c r="O96" s="64">
        <v>2530</v>
      </c>
      <c r="P96" s="65">
        <f>Table224578910112345678910111213141516171819202122232425262728293031[[#This Row],[PEMBULATAN]]*O96</f>
        <v>97911</v>
      </c>
    </row>
    <row r="97" spans="1:16" ht="26.25" customHeight="1" x14ac:dyDescent="0.2">
      <c r="A97" s="14"/>
      <c r="B97" s="75"/>
      <c r="C97" s="73" t="s">
        <v>3752</v>
      </c>
      <c r="D97" s="78" t="s">
        <v>86</v>
      </c>
      <c r="E97" s="13">
        <v>44513</v>
      </c>
      <c r="F97" s="76" t="s">
        <v>554</v>
      </c>
      <c r="G97" s="13">
        <v>44515</v>
      </c>
      <c r="H97" s="77" t="s">
        <v>3366</v>
      </c>
      <c r="I97" s="16">
        <v>90</v>
      </c>
      <c r="J97" s="16">
        <v>60</v>
      </c>
      <c r="K97" s="16">
        <v>33</v>
      </c>
      <c r="L97" s="16">
        <v>14</v>
      </c>
      <c r="M97" s="81">
        <v>44.55</v>
      </c>
      <c r="N97" s="95">
        <v>44.55</v>
      </c>
      <c r="O97" s="64">
        <v>2530</v>
      </c>
      <c r="P97" s="65">
        <f>Table224578910112345678910111213141516171819202122232425262728293031[[#This Row],[PEMBULATAN]]*O97</f>
        <v>112711.5</v>
      </c>
    </row>
    <row r="98" spans="1:16" ht="26.25" customHeight="1" x14ac:dyDescent="0.2">
      <c r="A98" s="14"/>
      <c r="B98" s="75"/>
      <c r="C98" s="73" t="s">
        <v>3753</v>
      </c>
      <c r="D98" s="78" t="s">
        <v>86</v>
      </c>
      <c r="E98" s="13">
        <v>44513</v>
      </c>
      <c r="F98" s="76" t="s">
        <v>554</v>
      </c>
      <c r="G98" s="13">
        <v>44515</v>
      </c>
      <c r="H98" s="77" t="s">
        <v>3366</v>
      </c>
      <c r="I98" s="16">
        <v>85</v>
      </c>
      <c r="J98" s="16">
        <v>64</v>
      </c>
      <c r="K98" s="16">
        <v>28</v>
      </c>
      <c r="L98" s="16">
        <v>19</v>
      </c>
      <c r="M98" s="81">
        <v>38.08</v>
      </c>
      <c r="N98" s="95">
        <v>38.08</v>
      </c>
      <c r="O98" s="64">
        <v>2530</v>
      </c>
      <c r="P98" s="65">
        <f>Table224578910112345678910111213141516171819202122232425262728293031[[#This Row],[PEMBULATAN]]*O98</f>
        <v>96342.399999999994</v>
      </c>
    </row>
    <row r="99" spans="1:16" ht="26.25" customHeight="1" x14ac:dyDescent="0.2">
      <c r="A99" s="14"/>
      <c r="B99" s="75"/>
      <c r="C99" s="73" t="s">
        <v>3754</v>
      </c>
      <c r="D99" s="78" t="s">
        <v>86</v>
      </c>
      <c r="E99" s="13">
        <v>44513</v>
      </c>
      <c r="F99" s="76" t="s">
        <v>554</v>
      </c>
      <c r="G99" s="13">
        <v>44515</v>
      </c>
      <c r="H99" s="77" t="s">
        <v>3366</v>
      </c>
      <c r="I99" s="16">
        <v>69</v>
      </c>
      <c r="J99" s="16">
        <v>32</v>
      </c>
      <c r="K99" s="16">
        <v>54</v>
      </c>
      <c r="L99" s="16">
        <v>45</v>
      </c>
      <c r="M99" s="81">
        <v>29.808</v>
      </c>
      <c r="N99" s="95">
        <v>45</v>
      </c>
      <c r="O99" s="64">
        <v>2530</v>
      </c>
      <c r="P99" s="65">
        <f>Table224578910112345678910111213141516171819202122232425262728293031[[#This Row],[PEMBULATAN]]*O99</f>
        <v>113850</v>
      </c>
    </row>
    <row r="100" spans="1:16" ht="26.25" customHeight="1" x14ac:dyDescent="0.2">
      <c r="A100" s="14"/>
      <c r="B100" s="75"/>
      <c r="C100" s="73" t="s">
        <v>3755</v>
      </c>
      <c r="D100" s="78" t="s">
        <v>86</v>
      </c>
      <c r="E100" s="13">
        <v>44513</v>
      </c>
      <c r="F100" s="76" t="s">
        <v>554</v>
      </c>
      <c r="G100" s="13">
        <v>44515</v>
      </c>
      <c r="H100" s="77" t="s">
        <v>3366</v>
      </c>
      <c r="I100" s="16">
        <v>54</v>
      </c>
      <c r="J100" s="16">
        <v>23</v>
      </c>
      <c r="K100" s="16">
        <v>18</v>
      </c>
      <c r="L100" s="16">
        <v>28</v>
      </c>
      <c r="M100" s="81">
        <v>5.5890000000000004</v>
      </c>
      <c r="N100" s="95">
        <v>28</v>
      </c>
      <c r="O100" s="64">
        <v>2530</v>
      </c>
      <c r="P100" s="65">
        <f>Table224578910112345678910111213141516171819202122232425262728293031[[#This Row],[PEMBULATAN]]*O100</f>
        <v>70840</v>
      </c>
    </row>
    <row r="101" spans="1:16" ht="26.25" customHeight="1" x14ac:dyDescent="0.2">
      <c r="A101" s="14"/>
      <c r="B101" s="75"/>
      <c r="C101" s="73" t="s">
        <v>3756</v>
      </c>
      <c r="D101" s="78" t="s">
        <v>86</v>
      </c>
      <c r="E101" s="13">
        <v>44513</v>
      </c>
      <c r="F101" s="76" t="s">
        <v>554</v>
      </c>
      <c r="G101" s="13">
        <v>44515</v>
      </c>
      <c r="H101" s="77" t="s">
        <v>3366</v>
      </c>
      <c r="I101" s="16">
        <v>45</v>
      </c>
      <c r="J101" s="16">
        <v>30</v>
      </c>
      <c r="K101" s="16">
        <v>25</v>
      </c>
      <c r="L101" s="16">
        <v>8</v>
      </c>
      <c r="M101" s="81">
        <v>8.4375</v>
      </c>
      <c r="N101" s="95">
        <v>9</v>
      </c>
      <c r="O101" s="64">
        <v>2530</v>
      </c>
      <c r="P101" s="65">
        <f>Table224578910112345678910111213141516171819202122232425262728293031[[#This Row],[PEMBULATAN]]*O101</f>
        <v>22770</v>
      </c>
    </row>
    <row r="102" spans="1:16" ht="26.25" customHeight="1" x14ac:dyDescent="0.2">
      <c r="A102" s="14"/>
      <c r="B102" s="75"/>
      <c r="C102" s="73" t="s">
        <v>3757</v>
      </c>
      <c r="D102" s="78" t="s">
        <v>86</v>
      </c>
      <c r="E102" s="13">
        <v>44513</v>
      </c>
      <c r="F102" s="76" t="s">
        <v>554</v>
      </c>
      <c r="G102" s="13">
        <v>44515</v>
      </c>
      <c r="H102" s="77" t="s">
        <v>3366</v>
      </c>
      <c r="I102" s="16">
        <v>58</v>
      </c>
      <c r="J102" s="16">
        <v>56</v>
      </c>
      <c r="K102" s="16">
        <v>29</v>
      </c>
      <c r="L102" s="16">
        <v>12</v>
      </c>
      <c r="M102" s="81">
        <v>23.547999999999998</v>
      </c>
      <c r="N102" s="95">
        <v>23.547999999999998</v>
      </c>
      <c r="O102" s="64">
        <v>2530</v>
      </c>
      <c r="P102" s="65">
        <f>Table224578910112345678910111213141516171819202122232425262728293031[[#This Row],[PEMBULATAN]]*O102</f>
        <v>59576.439999999995</v>
      </c>
    </row>
    <row r="103" spans="1:16" ht="26.25" customHeight="1" x14ac:dyDescent="0.2">
      <c r="A103" s="14"/>
      <c r="B103" s="75"/>
      <c r="C103" s="73" t="s">
        <v>3758</v>
      </c>
      <c r="D103" s="78" t="s">
        <v>86</v>
      </c>
      <c r="E103" s="13">
        <v>44513</v>
      </c>
      <c r="F103" s="76" t="s">
        <v>554</v>
      </c>
      <c r="G103" s="13">
        <v>44515</v>
      </c>
      <c r="H103" s="77" t="s">
        <v>3366</v>
      </c>
      <c r="I103" s="16">
        <v>50</v>
      </c>
      <c r="J103" s="16">
        <v>40</v>
      </c>
      <c r="K103" s="16">
        <v>30</v>
      </c>
      <c r="L103" s="16">
        <v>10</v>
      </c>
      <c r="M103" s="81">
        <v>15</v>
      </c>
      <c r="N103" s="95">
        <v>15</v>
      </c>
      <c r="O103" s="64">
        <v>2530</v>
      </c>
      <c r="P103" s="65">
        <f>Table224578910112345678910111213141516171819202122232425262728293031[[#This Row],[PEMBULATAN]]*O103</f>
        <v>37950</v>
      </c>
    </row>
    <row r="104" spans="1:16" ht="26.25" customHeight="1" x14ac:dyDescent="0.2">
      <c r="A104" s="14"/>
      <c r="B104" s="75"/>
      <c r="C104" s="73" t="s">
        <v>3759</v>
      </c>
      <c r="D104" s="78" t="s">
        <v>86</v>
      </c>
      <c r="E104" s="13">
        <v>44513</v>
      </c>
      <c r="F104" s="76" t="s">
        <v>554</v>
      </c>
      <c r="G104" s="13">
        <v>44515</v>
      </c>
      <c r="H104" s="77" t="s">
        <v>3366</v>
      </c>
      <c r="I104" s="16">
        <v>83</v>
      </c>
      <c r="J104" s="16">
        <v>44</v>
      </c>
      <c r="K104" s="16">
        <v>30</v>
      </c>
      <c r="L104" s="16">
        <v>20</v>
      </c>
      <c r="M104" s="81">
        <v>27.39</v>
      </c>
      <c r="N104" s="95">
        <v>28</v>
      </c>
      <c r="O104" s="64">
        <v>2530</v>
      </c>
      <c r="P104" s="65">
        <f>Table224578910112345678910111213141516171819202122232425262728293031[[#This Row],[PEMBULATAN]]*O104</f>
        <v>70840</v>
      </c>
    </row>
    <row r="105" spans="1:16" ht="26.25" customHeight="1" x14ac:dyDescent="0.2">
      <c r="A105" s="14"/>
      <c r="B105" s="75"/>
      <c r="C105" s="73" t="s">
        <v>3760</v>
      </c>
      <c r="D105" s="78" t="s">
        <v>86</v>
      </c>
      <c r="E105" s="13">
        <v>44513</v>
      </c>
      <c r="F105" s="76" t="s">
        <v>554</v>
      </c>
      <c r="G105" s="13">
        <v>44515</v>
      </c>
      <c r="H105" s="77" t="s">
        <v>3366</v>
      </c>
      <c r="I105" s="16">
        <v>67</v>
      </c>
      <c r="J105" s="16">
        <v>49</v>
      </c>
      <c r="K105" s="16">
        <v>5</v>
      </c>
      <c r="L105" s="16">
        <v>2</v>
      </c>
      <c r="M105" s="81">
        <v>4.1037499999999998</v>
      </c>
      <c r="N105" s="95">
        <v>4.1037499999999998</v>
      </c>
      <c r="O105" s="64">
        <v>2530</v>
      </c>
      <c r="P105" s="65">
        <f>Table224578910112345678910111213141516171819202122232425262728293031[[#This Row],[PEMBULATAN]]*O105</f>
        <v>10382.487499999999</v>
      </c>
    </row>
    <row r="106" spans="1:16" ht="26.25" customHeight="1" x14ac:dyDescent="0.2">
      <c r="A106" s="14"/>
      <c r="B106" s="75"/>
      <c r="C106" s="73" t="s">
        <v>3761</v>
      </c>
      <c r="D106" s="78" t="s">
        <v>86</v>
      </c>
      <c r="E106" s="13">
        <v>44513</v>
      </c>
      <c r="F106" s="76" t="s">
        <v>554</v>
      </c>
      <c r="G106" s="13">
        <v>44515</v>
      </c>
      <c r="H106" s="77" t="s">
        <v>3366</v>
      </c>
      <c r="I106" s="16">
        <v>93</v>
      </c>
      <c r="J106" s="16">
        <v>40</v>
      </c>
      <c r="K106" s="16">
        <v>33</v>
      </c>
      <c r="L106" s="16">
        <v>4</v>
      </c>
      <c r="M106" s="81">
        <v>30.69</v>
      </c>
      <c r="N106" s="95">
        <v>30.69</v>
      </c>
      <c r="O106" s="64">
        <v>2530</v>
      </c>
      <c r="P106" s="65">
        <f>Table224578910112345678910111213141516171819202122232425262728293031[[#This Row],[PEMBULATAN]]*O106</f>
        <v>77645.7</v>
      </c>
    </row>
    <row r="107" spans="1:16" ht="26.25" customHeight="1" x14ac:dyDescent="0.2">
      <c r="A107" s="14"/>
      <c r="B107" s="75"/>
      <c r="C107" s="73" t="s">
        <v>3762</v>
      </c>
      <c r="D107" s="78" t="s">
        <v>86</v>
      </c>
      <c r="E107" s="13">
        <v>44513</v>
      </c>
      <c r="F107" s="76" t="s">
        <v>554</v>
      </c>
      <c r="G107" s="13">
        <v>44515</v>
      </c>
      <c r="H107" s="77" t="s">
        <v>3366</v>
      </c>
      <c r="I107" s="16">
        <v>94</v>
      </c>
      <c r="J107" s="16">
        <v>30</v>
      </c>
      <c r="K107" s="16">
        <v>17</v>
      </c>
      <c r="L107" s="16">
        <v>5</v>
      </c>
      <c r="M107" s="81">
        <v>11.984999999999999</v>
      </c>
      <c r="N107" s="95">
        <v>11.984999999999999</v>
      </c>
      <c r="O107" s="64">
        <v>2530</v>
      </c>
      <c r="P107" s="65">
        <f>Table224578910112345678910111213141516171819202122232425262728293031[[#This Row],[PEMBULATAN]]*O107</f>
        <v>30322.05</v>
      </c>
    </row>
    <row r="108" spans="1:16" ht="26.25" customHeight="1" x14ac:dyDescent="0.2">
      <c r="A108" s="14"/>
      <c r="B108" s="75"/>
      <c r="C108" s="73" t="s">
        <v>3763</v>
      </c>
      <c r="D108" s="78" t="s">
        <v>86</v>
      </c>
      <c r="E108" s="13">
        <v>44513</v>
      </c>
      <c r="F108" s="76" t="s">
        <v>554</v>
      </c>
      <c r="G108" s="13">
        <v>44515</v>
      </c>
      <c r="H108" s="77" t="s">
        <v>3366</v>
      </c>
      <c r="I108" s="16">
        <v>34</v>
      </c>
      <c r="J108" s="16">
        <v>27</v>
      </c>
      <c r="K108" s="16">
        <v>18</v>
      </c>
      <c r="L108" s="16">
        <v>10</v>
      </c>
      <c r="M108" s="81">
        <v>4.1310000000000002</v>
      </c>
      <c r="N108" s="95">
        <v>10</v>
      </c>
      <c r="O108" s="64">
        <v>2530</v>
      </c>
      <c r="P108" s="65">
        <f>Table224578910112345678910111213141516171819202122232425262728293031[[#This Row],[PEMBULATAN]]*O108</f>
        <v>25300</v>
      </c>
    </row>
    <row r="109" spans="1:16" ht="26.25" customHeight="1" x14ac:dyDescent="0.2">
      <c r="A109" s="14"/>
      <c r="B109" s="75"/>
      <c r="C109" s="73" t="s">
        <v>3764</v>
      </c>
      <c r="D109" s="78" t="s">
        <v>86</v>
      </c>
      <c r="E109" s="13">
        <v>44513</v>
      </c>
      <c r="F109" s="76" t="s">
        <v>554</v>
      </c>
      <c r="G109" s="13">
        <v>44515</v>
      </c>
      <c r="H109" s="77" t="s">
        <v>3366</v>
      </c>
      <c r="I109" s="16">
        <v>39</v>
      </c>
      <c r="J109" s="16">
        <v>30</v>
      </c>
      <c r="K109" s="16">
        <v>23</v>
      </c>
      <c r="L109" s="16">
        <v>7</v>
      </c>
      <c r="M109" s="81">
        <v>6.7275</v>
      </c>
      <c r="N109" s="95">
        <v>7</v>
      </c>
      <c r="O109" s="64">
        <v>2530</v>
      </c>
      <c r="P109" s="65">
        <f>Table224578910112345678910111213141516171819202122232425262728293031[[#This Row],[PEMBULATAN]]*O109</f>
        <v>17710</v>
      </c>
    </row>
    <row r="110" spans="1:16" ht="26.25" customHeight="1" x14ac:dyDescent="0.2">
      <c r="A110" s="14"/>
      <c r="B110" s="75"/>
      <c r="C110" s="73" t="s">
        <v>3765</v>
      </c>
      <c r="D110" s="78" t="s">
        <v>86</v>
      </c>
      <c r="E110" s="13">
        <v>44513</v>
      </c>
      <c r="F110" s="76" t="s">
        <v>554</v>
      </c>
      <c r="G110" s="13">
        <v>44515</v>
      </c>
      <c r="H110" s="77" t="s">
        <v>3366</v>
      </c>
      <c r="I110" s="16">
        <v>60</v>
      </c>
      <c r="J110" s="16">
        <v>20</v>
      </c>
      <c r="K110" s="16">
        <v>15</v>
      </c>
      <c r="L110" s="16">
        <v>2</v>
      </c>
      <c r="M110" s="81">
        <v>4.5</v>
      </c>
      <c r="N110" s="95">
        <v>4.5</v>
      </c>
      <c r="O110" s="64">
        <v>2530</v>
      </c>
      <c r="P110" s="65">
        <f>Table224578910112345678910111213141516171819202122232425262728293031[[#This Row],[PEMBULATAN]]*O110</f>
        <v>11385</v>
      </c>
    </row>
    <row r="111" spans="1:16" ht="26.25" customHeight="1" x14ac:dyDescent="0.2">
      <c r="A111" s="14"/>
      <c r="B111" s="75"/>
      <c r="C111" s="73" t="s">
        <v>3766</v>
      </c>
      <c r="D111" s="78" t="s">
        <v>86</v>
      </c>
      <c r="E111" s="13">
        <v>44513</v>
      </c>
      <c r="F111" s="76" t="s">
        <v>554</v>
      </c>
      <c r="G111" s="13">
        <v>44515</v>
      </c>
      <c r="H111" s="77" t="s">
        <v>3366</v>
      </c>
      <c r="I111" s="16">
        <v>45</v>
      </c>
      <c r="J111" s="16">
        <v>40</v>
      </c>
      <c r="K111" s="16">
        <v>26</v>
      </c>
      <c r="L111" s="16">
        <v>6</v>
      </c>
      <c r="M111" s="81">
        <v>11.7</v>
      </c>
      <c r="N111" s="95">
        <v>11.7</v>
      </c>
      <c r="O111" s="64">
        <v>2530</v>
      </c>
      <c r="P111" s="65">
        <f>Table224578910112345678910111213141516171819202122232425262728293031[[#This Row],[PEMBULATAN]]*O111</f>
        <v>29601</v>
      </c>
    </row>
    <row r="112" spans="1:16" ht="26.25" customHeight="1" x14ac:dyDescent="0.2">
      <c r="A112" s="14"/>
      <c r="B112" s="75"/>
      <c r="C112" s="73" t="s">
        <v>3767</v>
      </c>
      <c r="D112" s="78" t="s">
        <v>86</v>
      </c>
      <c r="E112" s="13">
        <v>44513</v>
      </c>
      <c r="F112" s="76" t="s">
        <v>554</v>
      </c>
      <c r="G112" s="13">
        <v>44515</v>
      </c>
      <c r="H112" s="77" t="s">
        <v>3366</v>
      </c>
      <c r="I112" s="16">
        <v>50</v>
      </c>
      <c r="J112" s="16">
        <v>35</v>
      </c>
      <c r="K112" s="16">
        <v>6</v>
      </c>
      <c r="L112" s="16">
        <v>1</v>
      </c>
      <c r="M112" s="81">
        <v>2.625</v>
      </c>
      <c r="N112" s="95">
        <v>2.625</v>
      </c>
      <c r="O112" s="64">
        <v>2530</v>
      </c>
      <c r="P112" s="65">
        <f>Table224578910112345678910111213141516171819202122232425262728293031[[#This Row],[PEMBULATAN]]*O112</f>
        <v>6641.25</v>
      </c>
    </row>
    <row r="113" spans="1:16" ht="26.25" customHeight="1" x14ac:dyDescent="0.2">
      <c r="A113" s="14"/>
      <c r="B113" s="75"/>
      <c r="C113" s="73" t="s">
        <v>3768</v>
      </c>
      <c r="D113" s="78" t="s">
        <v>86</v>
      </c>
      <c r="E113" s="13">
        <v>44513</v>
      </c>
      <c r="F113" s="76" t="s">
        <v>554</v>
      </c>
      <c r="G113" s="13">
        <v>44515</v>
      </c>
      <c r="H113" s="77" t="s">
        <v>3366</v>
      </c>
      <c r="I113" s="16">
        <v>40</v>
      </c>
      <c r="J113" s="16">
        <v>30</v>
      </c>
      <c r="K113" s="16">
        <v>36</v>
      </c>
      <c r="L113" s="16">
        <v>10</v>
      </c>
      <c r="M113" s="81">
        <v>10.8</v>
      </c>
      <c r="N113" s="95">
        <v>10.8</v>
      </c>
      <c r="O113" s="64">
        <v>2530</v>
      </c>
      <c r="P113" s="65">
        <f>Table224578910112345678910111213141516171819202122232425262728293031[[#This Row],[PEMBULATAN]]*O113</f>
        <v>27324</v>
      </c>
    </row>
    <row r="114" spans="1:16" ht="26.25" customHeight="1" x14ac:dyDescent="0.2">
      <c r="A114" s="14"/>
      <c r="B114" s="75"/>
      <c r="C114" s="73" t="s">
        <v>3769</v>
      </c>
      <c r="D114" s="78" t="s">
        <v>86</v>
      </c>
      <c r="E114" s="13">
        <v>44513</v>
      </c>
      <c r="F114" s="76" t="s">
        <v>554</v>
      </c>
      <c r="G114" s="13">
        <v>44515</v>
      </c>
      <c r="H114" s="77" t="s">
        <v>3366</v>
      </c>
      <c r="I114" s="16">
        <v>100</v>
      </c>
      <c r="J114" s="16">
        <v>40</v>
      </c>
      <c r="K114" s="16">
        <v>9</v>
      </c>
      <c r="L114" s="16">
        <v>3</v>
      </c>
      <c r="M114" s="81">
        <v>9</v>
      </c>
      <c r="N114" s="95">
        <v>9</v>
      </c>
      <c r="O114" s="64">
        <v>2530</v>
      </c>
      <c r="P114" s="65">
        <f>Table224578910112345678910111213141516171819202122232425262728293031[[#This Row],[PEMBULATAN]]*O114</f>
        <v>22770</v>
      </c>
    </row>
    <row r="115" spans="1:16" ht="26.25" customHeight="1" x14ac:dyDescent="0.2">
      <c r="A115" s="14"/>
      <c r="B115" s="75"/>
      <c r="C115" s="73" t="s">
        <v>3770</v>
      </c>
      <c r="D115" s="78" t="s">
        <v>86</v>
      </c>
      <c r="E115" s="13">
        <v>44513</v>
      </c>
      <c r="F115" s="76" t="s">
        <v>554</v>
      </c>
      <c r="G115" s="13">
        <v>44515</v>
      </c>
      <c r="H115" s="77" t="s">
        <v>3366</v>
      </c>
      <c r="I115" s="16">
        <v>102</v>
      </c>
      <c r="J115" s="16">
        <v>14</v>
      </c>
      <c r="K115" s="16">
        <v>9</v>
      </c>
      <c r="L115" s="16">
        <v>2</v>
      </c>
      <c r="M115" s="81">
        <v>3.2130000000000001</v>
      </c>
      <c r="N115" s="95">
        <v>3.2130000000000001</v>
      </c>
      <c r="O115" s="64">
        <v>2530</v>
      </c>
      <c r="P115" s="65">
        <f>Table224578910112345678910111213141516171819202122232425262728293031[[#This Row],[PEMBULATAN]]*O115</f>
        <v>8128.89</v>
      </c>
    </row>
    <row r="116" spans="1:16" ht="26.25" customHeight="1" x14ac:dyDescent="0.2">
      <c r="A116" s="14"/>
      <c r="B116" s="75"/>
      <c r="C116" s="73" t="s">
        <v>3771</v>
      </c>
      <c r="D116" s="78" t="s">
        <v>86</v>
      </c>
      <c r="E116" s="13">
        <v>44513</v>
      </c>
      <c r="F116" s="76" t="s">
        <v>554</v>
      </c>
      <c r="G116" s="13">
        <v>44515</v>
      </c>
      <c r="H116" s="77" t="s">
        <v>3366</v>
      </c>
      <c r="I116" s="16">
        <v>165</v>
      </c>
      <c r="J116" s="16">
        <v>15</v>
      </c>
      <c r="K116" s="16">
        <v>15</v>
      </c>
      <c r="L116" s="16">
        <v>6</v>
      </c>
      <c r="M116" s="81">
        <v>9.28125</v>
      </c>
      <c r="N116" s="95">
        <v>9.28125</v>
      </c>
      <c r="O116" s="64">
        <v>2530</v>
      </c>
      <c r="P116" s="65">
        <f>Table224578910112345678910111213141516171819202122232425262728293031[[#This Row],[PEMBULATAN]]*O116</f>
        <v>23481.5625</v>
      </c>
    </row>
    <row r="117" spans="1:16" ht="26.25" customHeight="1" x14ac:dyDescent="0.2">
      <c r="A117" s="14"/>
      <c r="B117" s="75"/>
      <c r="C117" s="73" t="s">
        <v>3772</v>
      </c>
      <c r="D117" s="78" t="s">
        <v>86</v>
      </c>
      <c r="E117" s="13">
        <v>44513</v>
      </c>
      <c r="F117" s="76" t="s">
        <v>554</v>
      </c>
      <c r="G117" s="13">
        <v>44515</v>
      </c>
      <c r="H117" s="77" t="s">
        <v>3366</v>
      </c>
      <c r="I117" s="16">
        <v>208</v>
      </c>
      <c r="J117" s="16">
        <v>9</v>
      </c>
      <c r="K117" s="16">
        <v>9</v>
      </c>
      <c r="L117" s="16">
        <v>10</v>
      </c>
      <c r="M117" s="81">
        <v>4.2119999999999997</v>
      </c>
      <c r="N117" s="95">
        <v>10</v>
      </c>
      <c r="O117" s="64">
        <v>2530</v>
      </c>
      <c r="P117" s="65">
        <f>Table224578910112345678910111213141516171819202122232425262728293031[[#This Row],[PEMBULATAN]]*O117</f>
        <v>25300</v>
      </c>
    </row>
    <row r="118" spans="1:16" ht="26.25" customHeight="1" x14ac:dyDescent="0.2">
      <c r="A118" s="14"/>
      <c r="B118" s="75"/>
      <c r="C118" s="73" t="s">
        <v>3773</v>
      </c>
      <c r="D118" s="78" t="s">
        <v>86</v>
      </c>
      <c r="E118" s="13">
        <v>44513</v>
      </c>
      <c r="F118" s="76" t="s">
        <v>554</v>
      </c>
      <c r="G118" s="13">
        <v>44515</v>
      </c>
      <c r="H118" s="77" t="s">
        <v>3366</v>
      </c>
      <c r="I118" s="16">
        <v>220</v>
      </c>
      <c r="J118" s="16">
        <v>20</v>
      </c>
      <c r="K118" s="16">
        <v>20</v>
      </c>
      <c r="L118" s="16">
        <v>11</v>
      </c>
      <c r="M118" s="81">
        <v>22</v>
      </c>
      <c r="N118" s="95">
        <v>22</v>
      </c>
      <c r="O118" s="64">
        <v>2530</v>
      </c>
      <c r="P118" s="65">
        <f>Table224578910112345678910111213141516171819202122232425262728293031[[#This Row],[PEMBULATAN]]*O118</f>
        <v>55660</v>
      </c>
    </row>
    <row r="119" spans="1:16" ht="26.25" customHeight="1" x14ac:dyDescent="0.2">
      <c r="A119" s="14"/>
      <c r="B119" s="75"/>
      <c r="C119" s="73" t="s">
        <v>3774</v>
      </c>
      <c r="D119" s="78" t="s">
        <v>86</v>
      </c>
      <c r="E119" s="13">
        <v>44513</v>
      </c>
      <c r="F119" s="76" t="s">
        <v>554</v>
      </c>
      <c r="G119" s="13">
        <v>44515</v>
      </c>
      <c r="H119" s="77" t="s">
        <v>3366</v>
      </c>
      <c r="I119" s="16">
        <v>106</v>
      </c>
      <c r="J119" s="16">
        <v>10</v>
      </c>
      <c r="K119" s="16">
        <v>11</v>
      </c>
      <c r="L119" s="16">
        <v>3</v>
      </c>
      <c r="M119" s="81">
        <v>2.915</v>
      </c>
      <c r="N119" s="95">
        <v>3</v>
      </c>
      <c r="O119" s="64">
        <v>2530</v>
      </c>
      <c r="P119" s="65">
        <f>Table224578910112345678910111213141516171819202122232425262728293031[[#This Row],[PEMBULATAN]]*O119</f>
        <v>7590</v>
      </c>
    </row>
    <row r="120" spans="1:16" ht="26.25" customHeight="1" x14ac:dyDescent="0.2">
      <c r="A120" s="14"/>
      <c r="B120" s="75"/>
      <c r="C120" s="73" t="s">
        <v>3775</v>
      </c>
      <c r="D120" s="78" t="s">
        <v>86</v>
      </c>
      <c r="E120" s="13">
        <v>44513</v>
      </c>
      <c r="F120" s="76" t="s">
        <v>554</v>
      </c>
      <c r="G120" s="13">
        <v>44515</v>
      </c>
      <c r="H120" s="77" t="s">
        <v>3366</v>
      </c>
      <c r="I120" s="16">
        <v>94</v>
      </c>
      <c r="J120" s="16">
        <v>62</v>
      </c>
      <c r="K120" s="16">
        <v>14</v>
      </c>
      <c r="L120" s="16">
        <v>17</v>
      </c>
      <c r="M120" s="81">
        <v>20.398</v>
      </c>
      <c r="N120" s="95">
        <v>21</v>
      </c>
      <c r="O120" s="64">
        <v>2530</v>
      </c>
      <c r="P120" s="65">
        <f>Table224578910112345678910111213141516171819202122232425262728293031[[#This Row],[PEMBULATAN]]*O120</f>
        <v>53130</v>
      </c>
    </row>
    <row r="121" spans="1:16" ht="26.25" customHeight="1" x14ac:dyDescent="0.2">
      <c r="A121" s="14"/>
      <c r="B121" s="75"/>
      <c r="C121" s="73" t="s">
        <v>3776</v>
      </c>
      <c r="D121" s="78" t="s">
        <v>86</v>
      </c>
      <c r="E121" s="13">
        <v>44513</v>
      </c>
      <c r="F121" s="76" t="s">
        <v>554</v>
      </c>
      <c r="G121" s="13">
        <v>44515</v>
      </c>
      <c r="H121" s="77" t="s">
        <v>3366</v>
      </c>
      <c r="I121" s="16">
        <v>60</v>
      </c>
      <c r="J121" s="16">
        <v>50</v>
      </c>
      <c r="K121" s="16">
        <v>28</v>
      </c>
      <c r="L121" s="16">
        <v>8</v>
      </c>
      <c r="M121" s="81">
        <v>21</v>
      </c>
      <c r="N121" s="95">
        <v>21</v>
      </c>
      <c r="O121" s="64">
        <v>2530</v>
      </c>
      <c r="P121" s="65">
        <f>Table224578910112345678910111213141516171819202122232425262728293031[[#This Row],[PEMBULATAN]]*O121</f>
        <v>53130</v>
      </c>
    </row>
    <row r="122" spans="1:16" ht="26.25" customHeight="1" x14ac:dyDescent="0.2">
      <c r="A122" s="14"/>
      <c r="B122" s="75"/>
      <c r="C122" s="73" t="s">
        <v>3777</v>
      </c>
      <c r="D122" s="78" t="s">
        <v>86</v>
      </c>
      <c r="E122" s="13">
        <v>44513</v>
      </c>
      <c r="F122" s="76" t="s">
        <v>554</v>
      </c>
      <c r="G122" s="13">
        <v>44515</v>
      </c>
      <c r="H122" s="77" t="s">
        <v>3366</v>
      </c>
      <c r="I122" s="16">
        <v>75</v>
      </c>
      <c r="J122" s="16">
        <v>47</v>
      </c>
      <c r="K122" s="16">
        <v>12</v>
      </c>
      <c r="L122" s="16">
        <v>8</v>
      </c>
      <c r="M122" s="81">
        <v>10.574999999999999</v>
      </c>
      <c r="N122" s="95">
        <v>10.574999999999999</v>
      </c>
      <c r="O122" s="64">
        <v>2530</v>
      </c>
      <c r="P122" s="65">
        <f>Table224578910112345678910111213141516171819202122232425262728293031[[#This Row],[PEMBULATAN]]*O122</f>
        <v>26754.75</v>
      </c>
    </row>
    <row r="123" spans="1:16" ht="26.25" customHeight="1" x14ac:dyDescent="0.2">
      <c r="A123" s="14"/>
      <c r="B123" s="75"/>
      <c r="C123" s="73" t="s">
        <v>3778</v>
      </c>
      <c r="D123" s="78" t="s">
        <v>86</v>
      </c>
      <c r="E123" s="13">
        <v>44513</v>
      </c>
      <c r="F123" s="76" t="s">
        <v>554</v>
      </c>
      <c r="G123" s="13">
        <v>44515</v>
      </c>
      <c r="H123" s="77" t="s">
        <v>3366</v>
      </c>
      <c r="I123" s="16">
        <v>42</v>
      </c>
      <c r="J123" s="16">
        <v>32</v>
      </c>
      <c r="K123" s="16">
        <v>30</v>
      </c>
      <c r="L123" s="16">
        <v>5</v>
      </c>
      <c r="M123" s="81">
        <v>10.08</v>
      </c>
      <c r="N123" s="95">
        <v>10.08</v>
      </c>
      <c r="O123" s="64">
        <v>2530</v>
      </c>
      <c r="P123" s="65">
        <f>Table224578910112345678910111213141516171819202122232425262728293031[[#This Row],[PEMBULATAN]]*O123</f>
        <v>25502.400000000001</v>
      </c>
    </row>
    <row r="124" spans="1:16" ht="26.25" customHeight="1" x14ac:dyDescent="0.2">
      <c r="A124" s="14"/>
      <c r="B124" s="75"/>
      <c r="C124" s="73" t="s">
        <v>3779</v>
      </c>
      <c r="D124" s="78" t="s">
        <v>86</v>
      </c>
      <c r="E124" s="13">
        <v>44513</v>
      </c>
      <c r="F124" s="76" t="s">
        <v>554</v>
      </c>
      <c r="G124" s="13">
        <v>44515</v>
      </c>
      <c r="H124" s="77" t="s">
        <v>3366</v>
      </c>
      <c r="I124" s="16">
        <v>44</v>
      </c>
      <c r="J124" s="16">
        <v>32</v>
      </c>
      <c r="K124" s="16">
        <v>33</v>
      </c>
      <c r="L124" s="16">
        <v>2</v>
      </c>
      <c r="M124" s="81">
        <v>11.616</v>
      </c>
      <c r="N124" s="95">
        <v>11.616</v>
      </c>
      <c r="O124" s="64">
        <v>2530</v>
      </c>
      <c r="P124" s="65">
        <f>Table224578910112345678910111213141516171819202122232425262728293031[[#This Row],[PEMBULATAN]]*O124</f>
        <v>29388.48</v>
      </c>
    </row>
    <row r="125" spans="1:16" ht="26.25" customHeight="1" x14ac:dyDescent="0.2">
      <c r="A125" s="14"/>
      <c r="B125" s="75"/>
      <c r="C125" s="73" t="s">
        <v>3780</v>
      </c>
      <c r="D125" s="78" t="s">
        <v>86</v>
      </c>
      <c r="E125" s="13">
        <v>44513</v>
      </c>
      <c r="F125" s="76" t="s">
        <v>554</v>
      </c>
      <c r="G125" s="13">
        <v>44515</v>
      </c>
      <c r="H125" s="77" t="s">
        <v>3366</v>
      </c>
      <c r="I125" s="16">
        <v>49</v>
      </c>
      <c r="J125" s="16">
        <v>23</v>
      </c>
      <c r="K125" s="16">
        <v>11</v>
      </c>
      <c r="L125" s="16">
        <v>9</v>
      </c>
      <c r="M125" s="81">
        <v>3.0992500000000001</v>
      </c>
      <c r="N125" s="95">
        <v>9</v>
      </c>
      <c r="O125" s="64">
        <v>2530</v>
      </c>
      <c r="P125" s="65">
        <f>Table224578910112345678910111213141516171819202122232425262728293031[[#This Row],[PEMBULATAN]]*O125</f>
        <v>22770</v>
      </c>
    </row>
    <row r="126" spans="1:16" ht="26.25" customHeight="1" x14ac:dyDescent="0.2">
      <c r="A126" s="14"/>
      <c r="B126" s="124"/>
      <c r="C126" s="73" t="s">
        <v>3781</v>
      </c>
      <c r="D126" s="78" t="s">
        <v>86</v>
      </c>
      <c r="E126" s="13">
        <v>44513</v>
      </c>
      <c r="F126" s="76" t="s">
        <v>554</v>
      </c>
      <c r="G126" s="13">
        <v>44515</v>
      </c>
      <c r="H126" s="77" t="s">
        <v>3366</v>
      </c>
      <c r="I126" s="16">
        <v>89</v>
      </c>
      <c r="J126" s="16">
        <v>63</v>
      </c>
      <c r="K126" s="16">
        <v>29</v>
      </c>
      <c r="L126" s="16">
        <v>27</v>
      </c>
      <c r="M126" s="81">
        <v>40.650750000000002</v>
      </c>
      <c r="N126" s="95">
        <v>40.650750000000002</v>
      </c>
      <c r="O126" s="64">
        <v>2530</v>
      </c>
      <c r="P126" s="65">
        <f>Table224578910112345678910111213141516171819202122232425262728293031[[#This Row],[PEMBULATAN]]*O126</f>
        <v>102846.39750000001</v>
      </c>
    </row>
    <row r="127" spans="1:16" ht="26.25" customHeight="1" x14ac:dyDescent="0.2">
      <c r="A127" s="14"/>
      <c r="B127" s="110" t="s">
        <v>3782</v>
      </c>
      <c r="C127" s="73" t="s">
        <v>3783</v>
      </c>
      <c r="D127" s="78" t="s">
        <v>86</v>
      </c>
      <c r="E127" s="13">
        <v>44513</v>
      </c>
      <c r="F127" s="76" t="s">
        <v>554</v>
      </c>
      <c r="G127" s="13">
        <v>44515</v>
      </c>
      <c r="H127" s="77" t="s">
        <v>3366</v>
      </c>
      <c r="I127" s="16">
        <v>90</v>
      </c>
      <c r="J127" s="16">
        <v>55</v>
      </c>
      <c r="K127" s="16">
        <v>40</v>
      </c>
      <c r="L127" s="16">
        <v>15</v>
      </c>
      <c r="M127" s="81">
        <v>49.5</v>
      </c>
      <c r="N127" s="95">
        <v>49.5</v>
      </c>
      <c r="O127" s="64">
        <v>2530</v>
      </c>
      <c r="P127" s="65">
        <f>Table224578910112345678910111213141516171819202122232425262728293031[[#This Row],[PEMBULATAN]]*O127</f>
        <v>125235</v>
      </c>
    </row>
    <row r="128" spans="1:16" ht="26.25" customHeight="1" x14ac:dyDescent="0.2">
      <c r="A128" s="14"/>
      <c r="B128" s="75" t="s">
        <v>3784</v>
      </c>
      <c r="C128" s="73" t="s">
        <v>3785</v>
      </c>
      <c r="D128" s="78" t="s">
        <v>86</v>
      </c>
      <c r="E128" s="13">
        <v>44513</v>
      </c>
      <c r="F128" s="76" t="s">
        <v>554</v>
      </c>
      <c r="G128" s="13">
        <v>44515</v>
      </c>
      <c r="H128" s="77" t="s">
        <v>3366</v>
      </c>
      <c r="I128" s="16">
        <v>57</v>
      </c>
      <c r="J128" s="16">
        <v>23</v>
      </c>
      <c r="K128" s="16">
        <v>18</v>
      </c>
      <c r="L128" s="16">
        <v>8</v>
      </c>
      <c r="M128" s="81">
        <v>5.8994999999999997</v>
      </c>
      <c r="N128" s="72">
        <v>8</v>
      </c>
      <c r="O128" s="64">
        <v>2530</v>
      </c>
      <c r="P128" s="65">
        <f>Table224578910112345678910111213141516171819202122232425262728293031[[#This Row],[PEMBULATAN]]*O128</f>
        <v>20240</v>
      </c>
    </row>
    <row r="129" spans="1:16" ht="26.25" customHeight="1" x14ac:dyDescent="0.2">
      <c r="A129" s="14"/>
      <c r="B129" s="75"/>
      <c r="C129" s="73" t="s">
        <v>3786</v>
      </c>
      <c r="D129" s="78" t="s">
        <v>86</v>
      </c>
      <c r="E129" s="13">
        <v>44513</v>
      </c>
      <c r="F129" s="76" t="s">
        <v>554</v>
      </c>
      <c r="G129" s="13">
        <v>44515</v>
      </c>
      <c r="H129" s="77" t="s">
        <v>3366</v>
      </c>
      <c r="I129" s="16">
        <v>57</v>
      </c>
      <c r="J129" s="16">
        <v>23</v>
      </c>
      <c r="K129" s="16">
        <v>18</v>
      </c>
      <c r="L129" s="16">
        <v>7</v>
      </c>
      <c r="M129" s="81">
        <v>5.8994999999999997</v>
      </c>
      <c r="N129" s="72">
        <v>7</v>
      </c>
      <c r="O129" s="64">
        <v>2530</v>
      </c>
      <c r="P129" s="65">
        <f>Table224578910112345678910111213141516171819202122232425262728293031[[#This Row],[PEMBULATAN]]*O129</f>
        <v>17710</v>
      </c>
    </row>
    <row r="130" spans="1:16" ht="26.25" customHeight="1" x14ac:dyDescent="0.2">
      <c r="A130" s="14"/>
      <c r="B130" s="75"/>
      <c r="C130" s="73" t="s">
        <v>3787</v>
      </c>
      <c r="D130" s="78" t="s">
        <v>86</v>
      </c>
      <c r="E130" s="13">
        <v>44513</v>
      </c>
      <c r="F130" s="76" t="s">
        <v>554</v>
      </c>
      <c r="G130" s="13">
        <v>44515</v>
      </c>
      <c r="H130" s="77" t="s">
        <v>3366</v>
      </c>
      <c r="I130" s="16">
        <v>57</v>
      </c>
      <c r="J130" s="16">
        <v>23</v>
      </c>
      <c r="K130" s="16">
        <v>18</v>
      </c>
      <c r="L130" s="16">
        <v>8</v>
      </c>
      <c r="M130" s="81">
        <v>5.8994999999999997</v>
      </c>
      <c r="N130" s="72">
        <v>8</v>
      </c>
      <c r="O130" s="64">
        <v>2530</v>
      </c>
      <c r="P130" s="65">
        <f>Table224578910112345678910111213141516171819202122232425262728293031[[#This Row],[PEMBULATAN]]*O130</f>
        <v>20240</v>
      </c>
    </row>
    <row r="131" spans="1:16" ht="26.25" customHeight="1" x14ac:dyDescent="0.2">
      <c r="A131" s="14"/>
      <c r="B131" s="75"/>
      <c r="C131" s="73" t="s">
        <v>3788</v>
      </c>
      <c r="D131" s="78" t="s">
        <v>86</v>
      </c>
      <c r="E131" s="13">
        <v>44513</v>
      </c>
      <c r="F131" s="76" t="s">
        <v>554</v>
      </c>
      <c r="G131" s="13">
        <v>44515</v>
      </c>
      <c r="H131" s="77" t="s">
        <v>3366</v>
      </c>
      <c r="I131" s="16">
        <v>40</v>
      </c>
      <c r="J131" s="16">
        <v>60</v>
      </c>
      <c r="K131" s="16">
        <v>45</v>
      </c>
      <c r="L131" s="16">
        <v>14</v>
      </c>
      <c r="M131" s="81">
        <v>27</v>
      </c>
      <c r="N131" s="72">
        <v>27</v>
      </c>
      <c r="O131" s="64">
        <v>2530</v>
      </c>
      <c r="P131" s="65">
        <f>Table224578910112345678910111213141516171819202122232425262728293031[[#This Row],[PEMBULATAN]]*O131</f>
        <v>68310</v>
      </c>
    </row>
    <row r="132" spans="1:16" ht="22.5" customHeight="1" x14ac:dyDescent="0.2">
      <c r="A132" s="143" t="s">
        <v>30</v>
      </c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L132" s="145"/>
      <c r="M132" s="79">
        <f>SUBTOTAL(109,Table224578910112345678910111213141516171819202122232425262728293031[KG VOLUME])</f>
        <v>3794.5672500000005</v>
      </c>
      <c r="N132" s="68">
        <f>SUM(N3:N131)</f>
        <v>3814.5152500000004</v>
      </c>
      <c r="O132" s="146">
        <f>SUM(P3:P131)</f>
        <v>9650723.5825000033</v>
      </c>
      <c r="P132" s="147"/>
    </row>
    <row r="133" spans="1:16" ht="18" customHeight="1" x14ac:dyDescent="0.2">
      <c r="A133" s="85"/>
      <c r="B133" s="56" t="s">
        <v>42</v>
      </c>
      <c r="C133" s="55"/>
      <c r="D133" s="57" t="s">
        <v>43</v>
      </c>
      <c r="E133" s="85"/>
      <c r="F133" s="85"/>
      <c r="G133" s="85"/>
      <c r="H133" s="85"/>
      <c r="I133" s="85"/>
      <c r="J133" s="85"/>
      <c r="K133" s="85"/>
      <c r="L133" s="85"/>
      <c r="M133" s="86"/>
      <c r="N133" s="87" t="s">
        <v>51</v>
      </c>
      <c r="O133" s="88"/>
      <c r="P133" s="88">
        <f>O132*10%</f>
        <v>965072.3582500004</v>
      </c>
    </row>
    <row r="134" spans="1:16" ht="18" customHeight="1" thickBot="1" x14ac:dyDescent="0.25">
      <c r="A134" s="85"/>
      <c r="B134" s="56"/>
      <c r="C134" s="55"/>
      <c r="D134" s="57"/>
      <c r="E134" s="85"/>
      <c r="F134" s="85"/>
      <c r="G134" s="85"/>
      <c r="H134" s="85"/>
      <c r="I134" s="85"/>
      <c r="J134" s="85"/>
      <c r="K134" s="85"/>
      <c r="L134" s="85"/>
      <c r="M134" s="86"/>
      <c r="N134" s="89" t="s">
        <v>52</v>
      </c>
      <c r="O134" s="90"/>
      <c r="P134" s="90">
        <f>O132-P133</f>
        <v>8685651.2242500037</v>
      </c>
    </row>
    <row r="135" spans="1:16" ht="18" customHeight="1" x14ac:dyDescent="0.2">
      <c r="A135" s="11"/>
      <c r="H135" s="63"/>
      <c r="N135" s="62" t="s">
        <v>31</v>
      </c>
      <c r="P135" s="69">
        <f>P134*1%</f>
        <v>86856.512242500045</v>
      </c>
    </row>
    <row r="136" spans="1:16" ht="18" customHeight="1" thickBot="1" x14ac:dyDescent="0.25">
      <c r="A136" s="11"/>
      <c r="H136" s="63"/>
      <c r="N136" s="62" t="s">
        <v>53</v>
      </c>
      <c r="P136" s="71">
        <f>P134*2%</f>
        <v>173713.02448500009</v>
      </c>
    </row>
    <row r="137" spans="1:16" ht="18" customHeight="1" x14ac:dyDescent="0.2">
      <c r="A137" s="11"/>
      <c r="H137" s="63"/>
      <c r="N137" s="66" t="s">
        <v>32</v>
      </c>
      <c r="O137" s="67"/>
      <c r="P137" s="70">
        <f>P134+P135-P136</f>
        <v>8598794.712007504</v>
      </c>
    </row>
    <row r="139" spans="1:16" x14ac:dyDescent="0.2">
      <c r="A139" s="11"/>
      <c r="H139" s="63"/>
      <c r="P139" s="71"/>
    </row>
    <row r="140" spans="1:16" x14ac:dyDescent="0.2">
      <c r="A140" s="11"/>
      <c r="H140" s="63"/>
      <c r="O140" s="58"/>
      <c r="P140" s="71"/>
    </row>
    <row r="141" spans="1:16" s="3" customFormat="1" x14ac:dyDescent="0.25">
      <c r="A141" s="11"/>
      <c r="B141" s="2"/>
      <c r="C141" s="2"/>
      <c r="E141" s="12"/>
      <c r="H141" s="63"/>
      <c r="N141" s="15"/>
      <c r="O141" s="15"/>
      <c r="P141" s="15"/>
    </row>
    <row r="142" spans="1:16" s="3" customFormat="1" x14ac:dyDescent="0.25">
      <c r="A142" s="11"/>
      <c r="B142" s="2"/>
      <c r="C142" s="2"/>
      <c r="E142" s="12"/>
      <c r="H142" s="63"/>
      <c r="N142" s="15"/>
      <c r="O142" s="15"/>
      <c r="P142" s="15"/>
    </row>
    <row r="143" spans="1:16" s="3" customFormat="1" x14ac:dyDescent="0.25">
      <c r="A143" s="11"/>
      <c r="B143" s="2"/>
      <c r="C143" s="2"/>
      <c r="E143" s="12"/>
      <c r="H143" s="63"/>
      <c r="N143" s="15"/>
      <c r="O143" s="15"/>
      <c r="P143" s="15"/>
    </row>
    <row r="144" spans="1:16" s="3" customFormat="1" x14ac:dyDescent="0.25">
      <c r="A144" s="11"/>
      <c r="B144" s="2"/>
      <c r="C144" s="2"/>
      <c r="E144" s="12"/>
      <c r="H144" s="63"/>
      <c r="N144" s="15"/>
      <c r="O144" s="15"/>
      <c r="P144" s="15"/>
    </row>
    <row r="145" spans="1:16" s="3" customFormat="1" x14ac:dyDescent="0.25">
      <c r="A145" s="11"/>
      <c r="B145" s="2"/>
      <c r="C145" s="2"/>
      <c r="E145" s="12"/>
      <c r="H145" s="63"/>
      <c r="N145" s="15"/>
      <c r="O145" s="15"/>
      <c r="P145" s="15"/>
    </row>
    <row r="146" spans="1:16" s="3" customFormat="1" x14ac:dyDescent="0.25">
      <c r="A146" s="11"/>
      <c r="B146" s="2"/>
      <c r="C146" s="2"/>
      <c r="E146" s="12"/>
      <c r="H146" s="63"/>
      <c r="N146" s="15"/>
      <c r="O146" s="15"/>
      <c r="P146" s="15"/>
    </row>
    <row r="147" spans="1:16" s="3" customFormat="1" x14ac:dyDescent="0.25">
      <c r="A147" s="11"/>
      <c r="B147" s="2"/>
      <c r="C147" s="2"/>
      <c r="E147" s="12"/>
      <c r="H147" s="63"/>
      <c r="N147" s="15"/>
      <c r="O147" s="15"/>
      <c r="P147" s="15"/>
    </row>
    <row r="148" spans="1:16" s="3" customFormat="1" x14ac:dyDescent="0.25">
      <c r="A148" s="11"/>
      <c r="B148" s="2"/>
      <c r="C148" s="2"/>
      <c r="E148" s="12"/>
      <c r="H148" s="63"/>
      <c r="N148" s="15"/>
      <c r="O148" s="15"/>
      <c r="P148" s="15"/>
    </row>
    <row r="149" spans="1:16" s="3" customFormat="1" x14ac:dyDescent="0.25">
      <c r="A149" s="11"/>
      <c r="B149" s="2"/>
      <c r="C149" s="2"/>
      <c r="E149" s="12"/>
      <c r="H149" s="63"/>
      <c r="N149" s="15"/>
      <c r="O149" s="15"/>
      <c r="P149" s="15"/>
    </row>
    <row r="150" spans="1:16" s="3" customFormat="1" x14ac:dyDescent="0.25">
      <c r="A150" s="11"/>
      <c r="B150" s="2"/>
      <c r="C150" s="2"/>
      <c r="E150" s="12"/>
      <c r="H150" s="63"/>
      <c r="N150" s="15"/>
      <c r="O150" s="15"/>
      <c r="P150" s="15"/>
    </row>
    <row r="151" spans="1:16" s="3" customFormat="1" x14ac:dyDescent="0.25">
      <c r="A151" s="11"/>
      <c r="B151" s="2"/>
      <c r="C151" s="2"/>
      <c r="E151" s="12"/>
      <c r="H151" s="63"/>
      <c r="N151" s="15"/>
      <c r="O151" s="15"/>
      <c r="P151" s="15"/>
    </row>
    <row r="152" spans="1:16" s="3" customFormat="1" x14ac:dyDescent="0.25">
      <c r="A152" s="11"/>
      <c r="B152" s="2"/>
      <c r="C152" s="2"/>
      <c r="E152" s="12"/>
      <c r="H152" s="63"/>
      <c r="N152" s="15"/>
      <c r="O152" s="15"/>
      <c r="P152" s="15"/>
    </row>
  </sheetData>
  <mergeCells count="2">
    <mergeCell ref="A132:L132"/>
    <mergeCell ref="O132:P132"/>
  </mergeCells>
  <conditionalFormatting sqref="B3:B131">
    <cfRule type="duplicateValues" dxfId="80" priority="5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4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23" sqref="O12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403212</v>
      </c>
      <c r="B3" s="74" t="s">
        <v>3789</v>
      </c>
      <c r="C3" s="9" t="s">
        <v>3790</v>
      </c>
      <c r="D3" s="76" t="s">
        <v>86</v>
      </c>
      <c r="E3" s="13">
        <v>44514</v>
      </c>
      <c r="F3" s="76" t="s">
        <v>554</v>
      </c>
      <c r="G3" s="13">
        <v>44515</v>
      </c>
      <c r="H3" s="10" t="s">
        <v>3366</v>
      </c>
      <c r="I3" s="1">
        <v>61</v>
      </c>
      <c r="J3" s="1">
        <v>40</v>
      </c>
      <c r="K3" s="1">
        <v>115</v>
      </c>
      <c r="L3" s="1">
        <v>13</v>
      </c>
      <c r="M3" s="80">
        <v>70.150000000000006</v>
      </c>
      <c r="N3" s="95">
        <v>70.150000000000006</v>
      </c>
      <c r="O3" s="64">
        <v>2530</v>
      </c>
      <c r="P3" s="65">
        <f>Table22457891011234567891011121314151617181920212223242526272829303132[[#This Row],[PEMBULATAN]]*O3</f>
        <v>177479.5</v>
      </c>
    </row>
    <row r="4" spans="1:16" ht="26.25" customHeight="1" x14ac:dyDescent="0.2">
      <c r="A4" s="14"/>
      <c r="B4" s="75"/>
      <c r="C4" s="73" t="s">
        <v>3791</v>
      </c>
      <c r="D4" s="78" t="s">
        <v>86</v>
      </c>
      <c r="E4" s="13">
        <v>44514</v>
      </c>
      <c r="F4" s="76" t="s">
        <v>554</v>
      </c>
      <c r="G4" s="13">
        <v>44515</v>
      </c>
      <c r="H4" s="77" t="s">
        <v>3366</v>
      </c>
      <c r="I4" s="16">
        <v>104</v>
      </c>
      <c r="J4" s="16">
        <v>38</v>
      </c>
      <c r="K4" s="16">
        <v>15</v>
      </c>
      <c r="L4" s="16">
        <v>11</v>
      </c>
      <c r="M4" s="81">
        <v>14.82</v>
      </c>
      <c r="N4" s="95">
        <v>14.82</v>
      </c>
      <c r="O4" s="64">
        <v>2530</v>
      </c>
      <c r="P4" s="65">
        <f>Table22457891011234567891011121314151617181920212223242526272829303132[[#This Row],[PEMBULATAN]]*O4</f>
        <v>37494.6</v>
      </c>
    </row>
    <row r="5" spans="1:16" ht="26.25" customHeight="1" x14ac:dyDescent="0.2">
      <c r="A5" s="14"/>
      <c r="B5" s="75"/>
      <c r="C5" s="73" t="s">
        <v>3792</v>
      </c>
      <c r="D5" s="78" t="s">
        <v>86</v>
      </c>
      <c r="E5" s="13">
        <v>44514</v>
      </c>
      <c r="F5" s="76" t="s">
        <v>554</v>
      </c>
      <c r="G5" s="13">
        <v>44515</v>
      </c>
      <c r="H5" s="77" t="s">
        <v>3366</v>
      </c>
      <c r="I5" s="16">
        <v>94</v>
      </c>
      <c r="J5" s="16">
        <v>62</v>
      </c>
      <c r="K5" s="16">
        <v>15</v>
      </c>
      <c r="L5" s="16">
        <v>10</v>
      </c>
      <c r="M5" s="81">
        <v>21.855</v>
      </c>
      <c r="N5" s="95">
        <v>21.855</v>
      </c>
      <c r="O5" s="64">
        <v>2530</v>
      </c>
      <c r="P5" s="65">
        <f>Table22457891011234567891011121314151617181920212223242526272829303132[[#This Row],[PEMBULATAN]]*O5</f>
        <v>55293.15</v>
      </c>
    </row>
    <row r="6" spans="1:16" ht="26.25" customHeight="1" x14ac:dyDescent="0.2">
      <c r="A6" s="14"/>
      <c r="B6" s="75"/>
      <c r="C6" s="73" t="s">
        <v>3793</v>
      </c>
      <c r="D6" s="78" t="s">
        <v>86</v>
      </c>
      <c r="E6" s="13">
        <v>44514</v>
      </c>
      <c r="F6" s="76" t="s">
        <v>554</v>
      </c>
      <c r="G6" s="13">
        <v>44515</v>
      </c>
      <c r="H6" s="77" t="s">
        <v>3366</v>
      </c>
      <c r="I6" s="16">
        <v>84</v>
      </c>
      <c r="J6" s="16">
        <v>63</v>
      </c>
      <c r="K6" s="16">
        <v>28</v>
      </c>
      <c r="L6" s="16">
        <v>12</v>
      </c>
      <c r="M6" s="81">
        <v>37.043999999999997</v>
      </c>
      <c r="N6" s="95">
        <v>37.043999999999997</v>
      </c>
      <c r="O6" s="64">
        <v>2530</v>
      </c>
      <c r="P6" s="65">
        <f>Table22457891011234567891011121314151617181920212223242526272829303132[[#This Row],[PEMBULATAN]]*O6</f>
        <v>93721.319999999992</v>
      </c>
    </row>
    <row r="7" spans="1:16" ht="26.25" customHeight="1" x14ac:dyDescent="0.2">
      <c r="A7" s="14"/>
      <c r="B7" s="75"/>
      <c r="C7" s="73" t="s">
        <v>3794</v>
      </c>
      <c r="D7" s="78" t="s">
        <v>86</v>
      </c>
      <c r="E7" s="13">
        <v>44514</v>
      </c>
      <c r="F7" s="76" t="s">
        <v>554</v>
      </c>
      <c r="G7" s="13">
        <v>44515</v>
      </c>
      <c r="H7" s="77" t="s">
        <v>3366</v>
      </c>
      <c r="I7" s="16">
        <v>44</v>
      </c>
      <c r="J7" s="16">
        <v>44</v>
      </c>
      <c r="K7" s="16">
        <v>71</v>
      </c>
      <c r="L7" s="16">
        <v>1</v>
      </c>
      <c r="M7" s="81">
        <v>34.363999999999997</v>
      </c>
      <c r="N7" s="95">
        <v>35</v>
      </c>
      <c r="O7" s="64">
        <v>2530</v>
      </c>
      <c r="P7" s="65">
        <f>Table22457891011234567891011121314151617181920212223242526272829303132[[#This Row],[PEMBULATAN]]*O7</f>
        <v>88550</v>
      </c>
    </row>
    <row r="8" spans="1:16" ht="26.25" customHeight="1" x14ac:dyDescent="0.2">
      <c r="A8" s="14"/>
      <c r="B8" s="75"/>
      <c r="C8" s="73" t="s">
        <v>3795</v>
      </c>
      <c r="D8" s="78" t="s">
        <v>86</v>
      </c>
      <c r="E8" s="13">
        <v>44514</v>
      </c>
      <c r="F8" s="76" t="s">
        <v>554</v>
      </c>
      <c r="G8" s="13">
        <v>44515</v>
      </c>
      <c r="H8" s="77" t="s">
        <v>3366</v>
      </c>
      <c r="I8" s="16">
        <v>66</v>
      </c>
      <c r="J8" s="16">
        <v>71</v>
      </c>
      <c r="K8" s="16">
        <v>36</v>
      </c>
      <c r="L8" s="16">
        <v>7</v>
      </c>
      <c r="M8" s="81">
        <v>42.173999999999999</v>
      </c>
      <c r="N8" s="95">
        <v>42.173999999999999</v>
      </c>
      <c r="O8" s="64">
        <v>2530</v>
      </c>
      <c r="P8" s="65">
        <f>Table22457891011234567891011121314151617181920212223242526272829303132[[#This Row],[PEMBULATAN]]*O8</f>
        <v>106700.22</v>
      </c>
    </row>
    <row r="9" spans="1:16" ht="26.25" customHeight="1" x14ac:dyDescent="0.2">
      <c r="A9" s="14"/>
      <c r="B9" s="75"/>
      <c r="C9" s="73" t="s">
        <v>3796</v>
      </c>
      <c r="D9" s="78" t="s">
        <v>86</v>
      </c>
      <c r="E9" s="13">
        <v>44514</v>
      </c>
      <c r="F9" s="76" t="s">
        <v>554</v>
      </c>
      <c r="G9" s="13">
        <v>44515</v>
      </c>
      <c r="H9" s="77" t="s">
        <v>3366</v>
      </c>
      <c r="I9" s="16">
        <v>76</v>
      </c>
      <c r="J9" s="16">
        <v>74</v>
      </c>
      <c r="K9" s="16">
        <v>114</v>
      </c>
      <c r="L9" s="16">
        <v>7</v>
      </c>
      <c r="M9" s="81">
        <v>160.28399999999999</v>
      </c>
      <c r="N9" s="95">
        <v>160.28399999999999</v>
      </c>
      <c r="O9" s="64">
        <v>2530</v>
      </c>
      <c r="P9" s="65">
        <f>Table22457891011234567891011121314151617181920212223242526272829303132[[#This Row],[PEMBULATAN]]*O9</f>
        <v>405518.51999999996</v>
      </c>
    </row>
    <row r="10" spans="1:16" ht="26.25" customHeight="1" x14ac:dyDescent="0.2">
      <c r="A10" s="14"/>
      <c r="B10" s="75"/>
      <c r="C10" s="73" t="s">
        <v>3797</v>
      </c>
      <c r="D10" s="78" t="s">
        <v>86</v>
      </c>
      <c r="E10" s="13">
        <v>44514</v>
      </c>
      <c r="F10" s="76" t="s">
        <v>554</v>
      </c>
      <c r="G10" s="13">
        <v>44515</v>
      </c>
      <c r="H10" s="77" t="s">
        <v>3366</v>
      </c>
      <c r="I10" s="16">
        <v>31</v>
      </c>
      <c r="J10" s="16">
        <v>36</v>
      </c>
      <c r="K10" s="16">
        <v>21</v>
      </c>
      <c r="L10" s="16">
        <v>2</v>
      </c>
      <c r="M10" s="81">
        <v>5.859</v>
      </c>
      <c r="N10" s="95">
        <v>5.859</v>
      </c>
      <c r="O10" s="64">
        <v>2530</v>
      </c>
      <c r="P10" s="65">
        <f>Table22457891011234567891011121314151617181920212223242526272829303132[[#This Row],[PEMBULATAN]]*O10</f>
        <v>14823.27</v>
      </c>
    </row>
    <row r="11" spans="1:16" ht="26.25" customHeight="1" x14ac:dyDescent="0.2">
      <c r="A11" s="14"/>
      <c r="B11" s="75"/>
      <c r="C11" s="73" t="s">
        <v>3798</v>
      </c>
      <c r="D11" s="78" t="s">
        <v>86</v>
      </c>
      <c r="E11" s="13">
        <v>44514</v>
      </c>
      <c r="F11" s="76" t="s">
        <v>554</v>
      </c>
      <c r="G11" s="13">
        <v>44515</v>
      </c>
      <c r="H11" s="77" t="s">
        <v>3366</v>
      </c>
      <c r="I11" s="16">
        <v>55</v>
      </c>
      <c r="J11" s="16">
        <v>50</v>
      </c>
      <c r="K11" s="16">
        <v>24</v>
      </c>
      <c r="L11" s="16">
        <v>10</v>
      </c>
      <c r="M11" s="81">
        <v>16.5</v>
      </c>
      <c r="N11" s="95">
        <v>16.5</v>
      </c>
      <c r="O11" s="64">
        <v>2530</v>
      </c>
      <c r="P11" s="65">
        <f>Table22457891011234567891011121314151617181920212223242526272829303132[[#This Row],[PEMBULATAN]]*O11</f>
        <v>41745</v>
      </c>
    </row>
    <row r="12" spans="1:16" ht="26.25" customHeight="1" x14ac:dyDescent="0.2">
      <c r="A12" s="14"/>
      <c r="B12" s="75"/>
      <c r="C12" s="73" t="s">
        <v>3799</v>
      </c>
      <c r="D12" s="78" t="s">
        <v>86</v>
      </c>
      <c r="E12" s="13">
        <v>44514</v>
      </c>
      <c r="F12" s="76" t="s">
        <v>554</v>
      </c>
      <c r="G12" s="13">
        <v>44515</v>
      </c>
      <c r="H12" s="77" t="s">
        <v>3366</v>
      </c>
      <c r="I12" s="16">
        <v>81</v>
      </c>
      <c r="J12" s="16">
        <v>59</v>
      </c>
      <c r="K12" s="16">
        <v>21</v>
      </c>
      <c r="L12" s="16">
        <v>11</v>
      </c>
      <c r="M12" s="81">
        <v>25.089749999999999</v>
      </c>
      <c r="N12" s="95">
        <v>25.089749999999999</v>
      </c>
      <c r="O12" s="64">
        <v>2530</v>
      </c>
      <c r="P12" s="65">
        <f>Table22457891011234567891011121314151617181920212223242526272829303132[[#This Row],[PEMBULATAN]]*O12</f>
        <v>63477.067499999997</v>
      </c>
    </row>
    <row r="13" spans="1:16" ht="26.25" customHeight="1" x14ac:dyDescent="0.2">
      <c r="A13" s="14"/>
      <c r="B13" s="75"/>
      <c r="C13" s="73" t="s">
        <v>3800</v>
      </c>
      <c r="D13" s="78" t="s">
        <v>86</v>
      </c>
      <c r="E13" s="13">
        <v>44514</v>
      </c>
      <c r="F13" s="76" t="s">
        <v>554</v>
      </c>
      <c r="G13" s="13">
        <v>44515</v>
      </c>
      <c r="H13" s="77" t="s">
        <v>3366</v>
      </c>
      <c r="I13" s="16">
        <v>84</v>
      </c>
      <c r="J13" s="16">
        <v>61</v>
      </c>
      <c r="K13" s="16">
        <v>26</v>
      </c>
      <c r="L13" s="16">
        <v>15</v>
      </c>
      <c r="M13" s="81">
        <v>33.305999999999997</v>
      </c>
      <c r="N13" s="95">
        <v>34</v>
      </c>
      <c r="O13" s="64">
        <v>2530</v>
      </c>
      <c r="P13" s="65">
        <f>Table22457891011234567891011121314151617181920212223242526272829303132[[#This Row],[PEMBULATAN]]*O13</f>
        <v>86020</v>
      </c>
    </row>
    <row r="14" spans="1:16" ht="26.25" customHeight="1" x14ac:dyDescent="0.2">
      <c r="A14" s="14"/>
      <c r="B14" s="75"/>
      <c r="C14" s="73" t="s">
        <v>3801</v>
      </c>
      <c r="D14" s="78" t="s">
        <v>86</v>
      </c>
      <c r="E14" s="13">
        <v>44514</v>
      </c>
      <c r="F14" s="76" t="s">
        <v>554</v>
      </c>
      <c r="G14" s="13">
        <v>44515</v>
      </c>
      <c r="H14" s="77" t="s">
        <v>3366</v>
      </c>
      <c r="I14" s="16">
        <v>56</v>
      </c>
      <c r="J14" s="16">
        <v>34</v>
      </c>
      <c r="K14" s="16">
        <v>12</v>
      </c>
      <c r="L14" s="16">
        <v>4</v>
      </c>
      <c r="M14" s="81">
        <v>5.7119999999999997</v>
      </c>
      <c r="N14" s="95">
        <v>5.7119999999999997</v>
      </c>
      <c r="O14" s="64">
        <v>2530</v>
      </c>
      <c r="P14" s="65">
        <f>Table22457891011234567891011121314151617181920212223242526272829303132[[#This Row],[PEMBULATAN]]*O14</f>
        <v>14451.359999999999</v>
      </c>
    </row>
    <row r="15" spans="1:16" ht="26.25" customHeight="1" x14ac:dyDescent="0.2">
      <c r="A15" s="14"/>
      <c r="B15" s="75"/>
      <c r="C15" s="73" t="s">
        <v>3802</v>
      </c>
      <c r="D15" s="78" t="s">
        <v>86</v>
      </c>
      <c r="E15" s="13">
        <v>44514</v>
      </c>
      <c r="F15" s="76" t="s">
        <v>554</v>
      </c>
      <c r="G15" s="13">
        <v>44515</v>
      </c>
      <c r="H15" s="77" t="s">
        <v>3366</v>
      </c>
      <c r="I15" s="16">
        <v>86</v>
      </c>
      <c r="J15" s="16">
        <v>31</v>
      </c>
      <c r="K15" s="16">
        <v>30</v>
      </c>
      <c r="L15" s="16">
        <v>5</v>
      </c>
      <c r="M15" s="81">
        <v>19.995000000000001</v>
      </c>
      <c r="N15" s="95">
        <v>19.995000000000001</v>
      </c>
      <c r="O15" s="64">
        <v>2530</v>
      </c>
      <c r="P15" s="65">
        <f>Table22457891011234567891011121314151617181920212223242526272829303132[[#This Row],[PEMBULATAN]]*O15</f>
        <v>50587.350000000006</v>
      </c>
    </row>
    <row r="16" spans="1:16" ht="26.25" customHeight="1" x14ac:dyDescent="0.2">
      <c r="A16" s="14"/>
      <c r="B16" s="75"/>
      <c r="C16" s="73" t="s">
        <v>3803</v>
      </c>
      <c r="D16" s="78" t="s">
        <v>86</v>
      </c>
      <c r="E16" s="13">
        <v>44514</v>
      </c>
      <c r="F16" s="76" t="s">
        <v>554</v>
      </c>
      <c r="G16" s="13">
        <v>44515</v>
      </c>
      <c r="H16" s="77" t="s">
        <v>3366</v>
      </c>
      <c r="I16" s="16">
        <v>52</v>
      </c>
      <c r="J16" s="16">
        <v>42</v>
      </c>
      <c r="K16" s="16">
        <v>22</v>
      </c>
      <c r="L16" s="16">
        <v>10</v>
      </c>
      <c r="M16" s="81">
        <v>12.012</v>
      </c>
      <c r="N16" s="95">
        <v>12.012</v>
      </c>
      <c r="O16" s="64">
        <v>2530</v>
      </c>
      <c r="P16" s="65">
        <f>Table22457891011234567891011121314151617181920212223242526272829303132[[#This Row],[PEMBULATAN]]*O16</f>
        <v>30390.36</v>
      </c>
    </row>
    <row r="17" spans="1:16" ht="26.25" customHeight="1" x14ac:dyDescent="0.2">
      <c r="A17" s="14"/>
      <c r="B17" s="75"/>
      <c r="C17" s="73" t="s">
        <v>3804</v>
      </c>
      <c r="D17" s="78" t="s">
        <v>86</v>
      </c>
      <c r="E17" s="13">
        <v>44514</v>
      </c>
      <c r="F17" s="76" t="s">
        <v>554</v>
      </c>
      <c r="G17" s="13">
        <v>44515</v>
      </c>
      <c r="H17" s="77" t="s">
        <v>3366</v>
      </c>
      <c r="I17" s="16">
        <v>111</v>
      </c>
      <c r="J17" s="16">
        <v>31</v>
      </c>
      <c r="K17" s="16">
        <v>36</v>
      </c>
      <c r="L17" s="16">
        <v>14</v>
      </c>
      <c r="M17" s="81">
        <v>30.969000000000001</v>
      </c>
      <c r="N17" s="95">
        <v>30.969000000000001</v>
      </c>
      <c r="O17" s="64">
        <v>2530</v>
      </c>
      <c r="P17" s="65">
        <f>Table22457891011234567891011121314151617181920212223242526272829303132[[#This Row],[PEMBULATAN]]*O17</f>
        <v>78351.570000000007</v>
      </c>
    </row>
    <row r="18" spans="1:16" ht="26.25" customHeight="1" x14ac:dyDescent="0.2">
      <c r="A18" s="14"/>
      <c r="B18" s="75"/>
      <c r="C18" s="73" t="s">
        <v>3805</v>
      </c>
      <c r="D18" s="78" t="s">
        <v>86</v>
      </c>
      <c r="E18" s="13">
        <v>44514</v>
      </c>
      <c r="F18" s="76" t="s">
        <v>554</v>
      </c>
      <c r="G18" s="13">
        <v>44515</v>
      </c>
      <c r="H18" s="77" t="s">
        <v>3366</v>
      </c>
      <c r="I18" s="16">
        <v>83</v>
      </c>
      <c r="J18" s="16">
        <v>52</v>
      </c>
      <c r="K18" s="16">
        <v>24</v>
      </c>
      <c r="L18" s="16">
        <v>10</v>
      </c>
      <c r="M18" s="81">
        <v>25.896000000000001</v>
      </c>
      <c r="N18" s="95">
        <v>25.896000000000001</v>
      </c>
      <c r="O18" s="64">
        <v>2530</v>
      </c>
      <c r="P18" s="65">
        <f>Table22457891011234567891011121314151617181920212223242526272829303132[[#This Row],[PEMBULATAN]]*O18</f>
        <v>65516.880000000005</v>
      </c>
    </row>
    <row r="19" spans="1:16" ht="26.25" customHeight="1" x14ac:dyDescent="0.2">
      <c r="A19" s="14"/>
      <c r="B19" s="75"/>
      <c r="C19" s="73" t="s">
        <v>3806</v>
      </c>
      <c r="D19" s="78" t="s">
        <v>86</v>
      </c>
      <c r="E19" s="13">
        <v>44514</v>
      </c>
      <c r="F19" s="76" t="s">
        <v>554</v>
      </c>
      <c r="G19" s="13">
        <v>44515</v>
      </c>
      <c r="H19" s="77" t="s">
        <v>3366</v>
      </c>
      <c r="I19" s="16">
        <v>81</v>
      </c>
      <c r="J19" s="16">
        <v>52</v>
      </c>
      <c r="K19" s="16">
        <v>56</v>
      </c>
      <c r="L19" s="16">
        <v>8</v>
      </c>
      <c r="M19" s="81">
        <v>58.968000000000004</v>
      </c>
      <c r="N19" s="95">
        <v>58.968000000000004</v>
      </c>
      <c r="O19" s="64">
        <v>2530</v>
      </c>
      <c r="P19" s="65">
        <f>Table22457891011234567891011121314151617181920212223242526272829303132[[#This Row],[PEMBULATAN]]*O19</f>
        <v>149189.04</v>
      </c>
    </row>
    <row r="20" spans="1:16" ht="26.25" customHeight="1" x14ac:dyDescent="0.2">
      <c r="A20" s="14"/>
      <c r="B20" s="75"/>
      <c r="C20" s="73" t="s">
        <v>3807</v>
      </c>
      <c r="D20" s="78" t="s">
        <v>86</v>
      </c>
      <c r="E20" s="13">
        <v>44514</v>
      </c>
      <c r="F20" s="76" t="s">
        <v>554</v>
      </c>
      <c r="G20" s="13">
        <v>44515</v>
      </c>
      <c r="H20" s="77" t="s">
        <v>3366</v>
      </c>
      <c r="I20" s="16">
        <v>92</v>
      </c>
      <c r="J20" s="16">
        <v>40</v>
      </c>
      <c r="K20" s="16">
        <v>14</v>
      </c>
      <c r="L20" s="16">
        <v>1</v>
      </c>
      <c r="M20" s="81">
        <v>12.88</v>
      </c>
      <c r="N20" s="95">
        <v>12.88</v>
      </c>
      <c r="O20" s="64">
        <v>2530</v>
      </c>
      <c r="P20" s="65">
        <f>Table22457891011234567891011121314151617181920212223242526272829303132[[#This Row],[PEMBULATAN]]*O20</f>
        <v>32586.400000000001</v>
      </c>
    </row>
    <row r="21" spans="1:16" ht="26.25" customHeight="1" x14ac:dyDescent="0.2">
      <c r="A21" s="14"/>
      <c r="B21" s="75"/>
      <c r="C21" s="73" t="s">
        <v>3808</v>
      </c>
      <c r="D21" s="78" t="s">
        <v>86</v>
      </c>
      <c r="E21" s="13">
        <v>44514</v>
      </c>
      <c r="F21" s="76" t="s">
        <v>554</v>
      </c>
      <c r="G21" s="13">
        <v>44515</v>
      </c>
      <c r="H21" s="77" t="s">
        <v>3366</v>
      </c>
      <c r="I21" s="16">
        <v>55</v>
      </c>
      <c r="J21" s="16">
        <v>40</v>
      </c>
      <c r="K21" s="16">
        <v>13</v>
      </c>
      <c r="L21" s="16">
        <v>3</v>
      </c>
      <c r="M21" s="81">
        <v>7.15</v>
      </c>
      <c r="N21" s="95">
        <v>7.15</v>
      </c>
      <c r="O21" s="64">
        <v>2530</v>
      </c>
      <c r="P21" s="65">
        <f>Table22457891011234567891011121314151617181920212223242526272829303132[[#This Row],[PEMBULATAN]]*O21</f>
        <v>18089.5</v>
      </c>
    </row>
    <row r="22" spans="1:16" ht="26.25" customHeight="1" x14ac:dyDescent="0.2">
      <c r="A22" s="14"/>
      <c r="B22" s="75"/>
      <c r="C22" s="73" t="s">
        <v>3809</v>
      </c>
      <c r="D22" s="78" t="s">
        <v>86</v>
      </c>
      <c r="E22" s="13">
        <v>44514</v>
      </c>
      <c r="F22" s="76" t="s">
        <v>554</v>
      </c>
      <c r="G22" s="13">
        <v>44515</v>
      </c>
      <c r="H22" s="77" t="s">
        <v>3366</v>
      </c>
      <c r="I22" s="16">
        <v>35</v>
      </c>
      <c r="J22" s="16">
        <v>232</v>
      </c>
      <c r="K22" s="16">
        <v>11</v>
      </c>
      <c r="L22" s="16">
        <v>1</v>
      </c>
      <c r="M22" s="81">
        <v>22.33</v>
      </c>
      <c r="N22" s="95">
        <v>23</v>
      </c>
      <c r="O22" s="64">
        <v>2530</v>
      </c>
      <c r="P22" s="65">
        <f>Table22457891011234567891011121314151617181920212223242526272829303132[[#This Row],[PEMBULATAN]]*O22</f>
        <v>58190</v>
      </c>
    </row>
    <row r="23" spans="1:16" ht="26.25" customHeight="1" x14ac:dyDescent="0.2">
      <c r="A23" s="14"/>
      <c r="B23" s="75"/>
      <c r="C23" s="73" t="s">
        <v>3810</v>
      </c>
      <c r="D23" s="78" t="s">
        <v>86</v>
      </c>
      <c r="E23" s="13">
        <v>44514</v>
      </c>
      <c r="F23" s="76" t="s">
        <v>554</v>
      </c>
      <c r="G23" s="13">
        <v>44515</v>
      </c>
      <c r="H23" s="77" t="s">
        <v>3366</v>
      </c>
      <c r="I23" s="16">
        <v>104</v>
      </c>
      <c r="J23" s="16">
        <v>53</v>
      </c>
      <c r="K23" s="16">
        <v>26</v>
      </c>
      <c r="L23" s="16">
        <v>12</v>
      </c>
      <c r="M23" s="81">
        <v>35.828000000000003</v>
      </c>
      <c r="N23" s="95">
        <v>35.828000000000003</v>
      </c>
      <c r="O23" s="64">
        <v>2530</v>
      </c>
      <c r="P23" s="65">
        <f>Table22457891011234567891011121314151617181920212223242526272829303132[[#This Row],[PEMBULATAN]]*O23</f>
        <v>90644.840000000011</v>
      </c>
    </row>
    <row r="24" spans="1:16" ht="26.25" customHeight="1" x14ac:dyDescent="0.2">
      <c r="A24" s="14"/>
      <c r="B24" s="75"/>
      <c r="C24" s="73" t="s">
        <v>3811</v>
      </c>
      <c r="D24" s="78" t="s">
        <v>86</v>
      </c>
      <c r="E24" s="13">
        <v>44514</v>
      </c>
      <c r="F24" s="76" t="s">
        <v>554</v>
      </c>
      <c r="G24" s="13">
        <v>44515</v>
      </c>
      <c r="H24" s="77" t="s">
        <v>3366</v>
      </c>
      <c r="I24" s="16">
        <v>105</v>
      </c>
      <c r="J24" s="16">
        <v>12</v>
      </c>
      <c r="K24" s="16">
        <v>12</v>
      </c>
      <c r="L24" s="16">
        <v>8</v>
      </c>
      <c r="M24" s="81">
        <v>3.78</v>
      </c>
      <c r="N24" s="95">
        <v>8</v>
      </c>
      <c r="O24" s="64">
        <v>2530</v>
      </c>
      <c r="P24" s="65">
        <f>Table22457891011234567891011121314151617181920212223242526272829303132[[#This Row],[PEMBULATAN]]*O24</f>
        <v>20240</v>
      </c>
    </row>
    <row r="25" spans="1:16" ht="26.25" customHeight="1" x14ac:dyDescent="0.2">
      <c r="A25" s="14"/>
      <c r="B25" s="75"/>
      <c r="C25" s="73" t="s">
        <v>3812</v>
      </c>
      <c r="D25" s="78" t="s">
        <v>86</v>
      </c>
      <c r="E25" s="13">
        <v>44514</v>
      </c>
      <c r="F25" s="76" t="s">
        <v>554</v>
      </c>
      <c r="G25" s="13">
        <v>44515</v>
      </c>
      <c r="H25" s="77" t="s">
        <v>3366</v>
      </c>
      <c r="I25" s="16">
        <v>106</v>
      </c>
      <c r="J25" s="16">
        <v>58</v>
      </c>
      <c r="K25" s="16">
        <v>32</v>
      </c>
      <c r="L25" s="16">
        <v>20</v>
      </c>
      <c r="M25" s="81">
        <v>49.183999999999997</v>
      </c>
      <c r="N25" s="95">
        <v>49.183999999999997</v>
      </c>
      <c r="O25" s="64">
        <v>2530</v>
      </c>
      <c r="P25" s="65">
        <f>Table22457891011234567891011121314151617181920212223242526272829303132[[#This Row],[PEMBULATAN]]*O25</f>
        <v>124435.51999999999</v>
      </c>
    </row>
    <row r="26" spans="1:16" ht="26.25" customHeight="1" x14ac:dyDescent="0.2">
      <c r="A26" s="14"/>
      <c r="B26" s="75"/>
      <c r="C26" s="73" t="s">
        <v>3813</v>
      </c>
      <c r="D26" s="78" t="s">
        <v>86</v>
      </c>
      <c r="E26" s="13">
        <v>44514</v>
      </c>
      <c r="F26" s="76" t="s">
        <v>554</v>
      </c>
      <c r="G26" s="13">
        <v>44515</v>
      </c>
      <c r="H26" s="77" t="s">
        <v>3366</v>
      </c>
      <c r="I26" s="16">
        <v>82</v>
      </c>
      <c r="J26" s="16">
        <v>52</v>
      </c>
      <c r="K26" s="16">
        <v>28</v>
      </c>
      <c r="L26" s="16">
        <v>8</v>
      </c>
      <c r="M26" s="81">
        <v>29.847999999999999</v>
      </c>
      <c r="N26" s="95">
        <v>29.847999999999999</v>
      </c>
      <c r="O26" s="64">
        <v>2530</v>
      </c>
      <c r="P26" s="65">
        <f>Table22457891011234567891011121314151617181920212223242526272829303132[[#This Row],[PEMBULATAN]]*O26</f>
        <v>75515.44</v>
      </c>
    </row>
    <row r="27" spans="1:16" ht="26.25" customHeight="1" x14ac:dyDescent="0.2">
      <c r="A27" s="14"/>
      <c r="B27" s="75"/>
      <c r="C27" s="73" t="s">
        <v>3814</v>
      </c>
      <c r="D27" s="78" t="s">
        <v>86</v>
      </c>
      <c r="E27" s="13">
        <v>44514</v>
      </c>
      <c r="F27" s="76" t="s">
        <v>554</v>
      </c>
      <c r="G27" s="13">
        <v>44515</v>
      </c>
      <c r="H27" s="77" t="s">
        <v>3366</v>
      </c>
      <c r="I27" s="16">
        <v>84</v>
      </c>
      <c r="J27" s="16">
        <v>58</v>
      </c>
      <c r="K27" s="16">
        <v>32</v>
      </c>
      <c r="L27" s="16">
        <v>24</v>
      </c>
      <c r="M27" s="81">
        <v>38.975999999999999</v>
      </c>
      <c r="N27" s="95">
        <v>38.975999999999999</v>
      </c>
      <c r="O27" s="64">
        <v>2530</v>
      </c>
      <c r="P27" s="65">
        <f>Table22457891011234567891011121314151617181920212223242526272829303132[[#This Row],[PEMBULATAN]]*O27</f>
        <v>98609.279999999999</v>
      </c>
    </row>
    <row r="28" spans="1:16" ht="26.25" customHeight="1" x14ac:dyDescent="0.2">
      <c r="A28" s="14"/>
      <c r="B28" s="75"/>
      <c r="C28" s="73" t="s">
        <v>3815</v>
      </c>
      <c r="D28" s="78" t="s">
        <v>86</v>
      </c>
      <c r="E28" s="13">
        <v>44514</v>
      </c>
      <c r="F28" s="76" t="s">
        <v>554</v>
      </c>
      <c r="G28" s="13">
        <v>44515</v>
      </c>
      <c r="H28" s="77" t="s">
        <v>3366</v>
      </c>
      <c r="I28" s="16">
        <v>86</v>
      </c>
      <c r="J28" s="16">
        <v>54</v>
      </c>
      <c r="K28" s="16">
        <v>28</v>
      </c>
      <c r="L28" s="16">
        <v>15</v>
      </c>
      <c r="M28" s="81">
        <v>32.508000000000003</v>
      </c>
      <c r="N28" s="95">
        <v>32.508000000000003</v>
      </c>
      <c r="O28" s="64">
        <v>2530</v>
      </c>
      <c r="P28" s="65">
        <f>Table22457891011234567891011121314151617181920212223242526272829303132[[#This Row],[PEMBULATAN]]*O28</f>
        <v>82245.240000000005</v>
      </c>
    </row>
    <row r="29" spans="1:16" ht="26.25" customHeight="1" x14ac:dyDescent="0.2">
      <c r="A29" s="14"/>
      <c r="B29" s="75"/>
      <c r="C29" s="73" t="s">
        <v>3816</v>
      </c>
      <c r="D29" s="78" t="s">
        <v>86</v>
      </c>
      <c r="E29" s="13">
        <v>44514</v>
      </c>
      <c r="F29" s="76" t="s">
        <v>554</v>
      </c>
      <c r="G29" s="13">
        <v>44515</v>
      </c>
      <c r="H29" s="77" t="s">
        <v>3366</v>
      </c>
      <c r="I29" s="16">
        <v>66</v>
      </c>
      <c r="J29" s="16">
        <v>52</v>
      </c>
      <c r="K29" s="16">
        <v>20</v>
      </c>
      <c r="L29" s="16">
        <v>8</v>
      </c>
      <c r="M29" s="81">
        <v>17.16</v>
      </c>
      <c r="N29" s="95">
        <v>17.16</v>
      </c>
      <c r="O29" s="64">
        <v>2530</v>
      </c>
      <c r="P29" s="65">
        <f>Table22457891011234567891011121314151617181920212223242526272829303132[[#This Row],[PEMBULATAN]]*O29</f>
        <v>43414.8</v>
      </c>
    </row>
    <row r="30" spans="1:16" ht="26.25" customHeight="1" x14ac:dyDescent="0.2">
      <c r="A30" s="14"/>
      <c r="B30" s="75"/>
      <c r="C30" s="73" t="s">
        <v>3817</v>
      </c>
      <c r="D30" s="78" t="s">
        <v>86</v>
      </c>
      <c r="E30" s="13">
        <v>44514</v>
      </c>
      <c r="F30" s="76" t="s">
        <v>554</v>
      </c>
      <c r="G30" s="13">
        <v>44515</v>
      </c>
      <c r="H30" s="77" t="s">
        <v>3366</v>
      </c>
      <c r="I30" s="16">
        <v>84</v>
      </c>
      <c r="J30" s="16">
        <v>52</v>
      </c>
      <c r="K30" s="16">
        <v>21</v>
      </c>
      <c r="L30" s="16">
        <v>12</v>
      </c>
      <c r="M30" s="81">
        <v>22.931999999999999</v>
      </c>
      <c r="N30" s="95">
        <v>22.931999999999999</v>
      </c>
      <c r="O30" s="64">
        <v>2530</v>
      </c>
      <c r="P30" s="65">
        <f>Table22457891011234567891011121314151617181920212223242526272829303132[[#This Row],[PEMBULATAN]]*O30</f>
        <v>58017.96</v>
      </c>
    </row>
    <row r="31" spans="1:16" ht="26.25" customHeight="1" x14ac:dyDescent="0.2">
      <c r="A31" s="14"/>
      <c r="B31" s="75"/>
      <c r="C31" s="73" t="s">
        <v>3818</v>
      </c>
      <c r="D31" s="78" t="s">
        <v>86</v>
      </c>
      <c r="E31" s="13">
        <v>44514</v>
      </c>
      <c r="F31" s="76" t="s">
        <v>554</v>
      </c>
      <c r="G31" s="13">
        <v>44515</v>
      </c>
      <c r="H31" s="77" t="s">
        <v>3366</v>
      </c>
      <c r="I31" s="16">
        <v>40</v>
      </c>
      <c r="J31" s="16">
        <v>40</v>
      </c>
      <c r="K31" s="16">
        <v>20</v>
      </c>
      <c r="L31" s="16">
        <v>5</v>
      </c>
      <c r="M31" s="81">
        <v>8</v>
      </c>
      <c r="N31" s="95">
        <v>8</v>
      </c>
      <c r="O31" s="64">
        <v>2530</v>
      </c>
      <c r="P31" s="65">
        <f>Table22457891011234567891011121314151617181920212223242526272829303132[[#This Row],[PEMBULATAN]]*O31</f>
        <v>20240</v>
      </c>
    </row>
    <row r="32" spans="1:16" ht="26.25" customHeight="1" x14ac:dyDescent="0.2">
      <c r="A32" s="14"/>
      <c r="B32" s="75"/>
      <c r="C32" s="73" t="s">
        <v>3819</v>
      </c>
      <c r="D32" s="78" t="s">
        <v>86</v>
      </c>
      <c r="E32" s="13">
        <v>44514</v>
      </c>
      <c r="F32" s="76" t="s">
        <v>554</v>
      </c>
      <c r="G32" s="13">
        <v>44515</v>
      </c>
      <c r="H32" s="77" t="s">
        <v>3366</v>
      </c>
      <c r="I32" s="16">
        <v>40</v>
      </c>
      <c r="J32" s="16">
        <v>15</v>
      </c>
      <c r="K32" s="16">
        <v>15</v>
      </c>
      <c r="L32" s="16">
        <v>2</v>
      </c>
      <c r="M32" s="81">
        <v>2.25</v>
      </c>
      <c r="N32" s="95">
        <v>2.25</v>
      </c>
      <c r="O32" s="64">
        <v>2530</v>
      </c>
      <c r="P32" s="65">
        <f>Table22457891011234567891011121314151617181920212223242526272829303132[[#This Row],[PEMBULATAN]]*O32</f>
        <v>5692.5</v>
      </c>
    </row>
    <row r="33" spans="1:16" ht="26.25" customHeight="1" x14ac:dyDescent="0.2">
      <c r="A33" s="14"/>
      <c r="B33" s="75"/>
      <c r="C33" s="73" t="s">
        <v>3820</v>
      </c>
      <c r="D33" s="78" t="s">
        <v>86</v>
      </c>
      <c r="E33" s="13">
        <v>44514</v>
      </c>
      <c r="F33" s="76" t="s">
        <v>554</v>
      </c>
      <c r="G33" s="13">
        <v>44515</v>
      </c>
      <c r="H33" s="77" t="s">
        <v>3366</v>
      </c>
      <c r="I33" s="16">
        <v>75</v>
      </c>
      <c r="J33" s="16">
        <v>50</v>
      </c>
      <c r="K33" s="16">
        <v>22</v>
      </c>
      <c r="L33" s="16">
        <v>8</v>
      </c>
      <c r="M33" s="81">
        <v>20.625</v>
      </c>
      <c r="N33" s="95">
        <v>20.625</v>
      </c>
      <c r="O33" s="64">
        <v>2530</v>
      </c>
      <c r="P33" s="65">
        <f>Table22457891011234567891011121314151617181920212223242526272829303132[[#This Row],[PEMBULATAN]]*O33</f>
        <v>52181.25</v>
      </c>
    </row>
    <row r="34" spans="1:16" ht="26.25" customHeight="1" x14ac:dyDescent="0.2">
      <c r="A34" s="14"/>
      <c r="B34" s="75"/>
      <c r="C34" s="73" t="s">
        <v>3821</v>
      </c>
      <c r="D34" s="78" t="s">
        <v>86</v>
      </c>
      <c r="E34" s="13">
        <v>44514</v>
      </c>
      <c r="F34" s="76" t="s">
        <v>554</v>
      </c>
      <c r="G34" s="13">
        <v>44515</v>
      </c>
      <c r="H34" s="77" t="s">
        <v>3366</v>
      </c>
      <c r="I34" s="16">
        <v>92</v>
      </c>
      <c r="J34" s="16">
        <v>62</v>
      </c>
      <c r="K34" s="16">
        <v>34</v>
      </c>
      <c r="L34" s="16">
        <v>7</v>
      </c>
      <c r="M34" s="81">
        <v>48.484000000000002</v>
      </c>
      <c r="N34" s="95">
        <v>49</v>
      </c>
      <c r="O34" s="64">
        <v>2530</v>
      </c>
      <c r="P34" s="65">
        <f>Table22457891011234567891011121314151617181920212223242526272829303132[[#This Row],[PEMBULATAN]]*O34</f>
        <v>123970</v>
      </c>
    </row>
    <row r="35" spans="1:16" ht="26.25" customHeight="1" x14ac:dyDescent="0.2">
      <c r="A35" s="14"/>
      <c r="B35" s="75"/>
      <c r="C35" s="73" t="s">
        <v>3822</v>
      </c>
      <c r="D35" s="78" t="s">
        <v>86</v>
      </c>
      <c r="E35" s="13">
        <v>44514</v>
      </c>
      <c r="F35" s="76" t="s">
        <v>554</v>
      </c>
      <c r="G35" s="13">
        <v>44515</v>
      </c>
      <c r="H35" s="77" t="s">
        <v>3366</v>
      </c>
      <c r="I35" s="16">
        <v>35</v>
      </c>
      <c r="J35" s="16">
        <v>36</v>
      </c>
      <c r="K35" s="16">
        <v>18</v>
      </c>
      <c r="L35" s="16">
        <v>2</v>
      </c>
      <c r="M35" s="81">
        <v>5.67</v>
      </c>
      <c r="N35" s="95">
        <v>5.67</v>
      </c>
      <c r="O35" s="64">
        <v>2530</v>
      </c>
      <c r="P35" s="65">
        <f>Table22457891011234567891011121314151617181920212223242526272829303132[[#This Row],[PEMBULATAN]]*O35</f>
        <v>14345.1</v>
      </c>
    </row>
    <row r="36" spans="1:16" ht="26.25" customHeight="1" x14ac:dyDescent="0.2">
      <c r="A36" s="14"/>
      <c r="B36" s="75"/>
      <c r="C36" s="73" t="s">
        <v>3823</v>
      </c>
      <c r="D36" s="78" t="s">
        <v>86</v>
      </c>
      <c r="E36" s="13">
        <v>44514</v>
      </c>
      <c r="F36" s="76" t="s">
        <v>554</v>
      </c>
      <c r="G36" s="13">
        <v>44515</v>
      </c>
      <c r="H36" s="77" t="s">
        <v>3366</v>
      </c>
      <c r="I36" s="16">
        <v>98</v>
      </c>
      <c r="J36" s="16">
        <v>55</v>
      </c>
      <c r="K36" s="16">
        <v>47</v>
      </c>
      <c r="L36" s="16">
        <v>13</v>
      </c>
      <c r="M36" s="81">
        <v>63.332500000000003</v>
      </c>
      <c r="N36" s="95">
        <v>64</v>
      </c>
      <c r="O36" s="64">
        <v>2530</v>
      </c>
      <c r="P36" s="65">
        <f>Table22457891011234567891011121314151617181920212223242526272829303132[[#This Row],[PEMBULATAN]]*O36</f>
        <v>161920</v>
      </c>
    </row>
    <row r="37" spans="1:16" ht="26.25" customHeight="1" x14ac:dyDescent="0.2">
      <c r="A37" s="14"/>
      <c r="B37" s="75"/>
      <c r="C37" s="73" t="s">
        <v>3824</v>
      </c>
      <c r="D37" s="78" t="s">
        <v>86</v>
      </c>
      <c r="E37" s="13">
        <v>44514</v>
      </c>
      <c r="F37" s="76" t="s">
        <v>554</v>
      </c>
      <c r="G37" s="13">
        <v>44515</v>
      </c>
      <c r="H37" s="77" t="s">
        <v>3366</v>
      </c>
      <c r="I37" s="16">
        <v>102</v>
      </c>
      <c r="J37" s="16">
        <v>60</v>
      </c>
      <c r="K37" s="16">
        <v>37</v>
      </c>
      <c r="L37" s="16">
        <v>16</v>
      </c>
      <c r="M37" s="81">
        <v>56.61</v>
      </c>
      <c r="N37" s="95">
        <v>56.61</v>
      </c>
      <c r="O37" s="64">
        <v>2530</v>
      </c>
      <c r="P37" s="65">
        <f>Table22457891011234567891011121314151617181920212223242526272829303132[[#This Row],[PEMBULATAN]]*O37</f>
        <v>143223.29999999999</v>
      </c>
    </row>
    <row r="38" spans="1:16" ht="26.25" customHeight="1" x14ac:dyDescent="0.2">
      <c r="A38" s="14"/>
      <c r="B38" s="75"/>
      <c r="C38" s="73" t="s">
        <v>3825</v>
      </c>
      <c r="D38" s="78" t="s">
        <v>86</v>
      </c>
      <c r="E38" s="13">
        <v>44514</v>
      </c>
      <c r="F38" s="76" t="s">
        <v>554</v>
      </c>
      <c r="G38" s="13">
        <v>44515</v>
      </c>
      <c r="H38" s="77" t="s">
        <v>3366</v>
      </c>
      <c r="I38" s="16">
        <v>98</v>
      </c>
      <c r="J38" s="16">
        <v>60</v>
      </c>
      <c r="K38" s="16">
        <v>36</v>
      </c>
      <c r="L38" s="16">
        <v>10</v>
      </c>
      <c r="M38" s="81">
        <v>52.92</v>
      </c>
      <c r="N38" s="95">
        <v>52.92</v>
      </c>
      <c r="O38" s="64">
        <v>2530</v>
      </c>
      <c r="P38" s="65">
        <f>Table22457891011234567891011121314151617181920212223242526272829303132[[#This Row],[PEMBULATAN]]*O38</f>
        <v>133887.6</v>
      </c>
    </row>
    <row r="39" spans="1:16" ht="26.25" customHeight="1" x14ac:dyDescent="0.2">
      <c r="A39" s="14"/>
      <c r="B39" s="75"/>
      <c r="C39" s="73" t="s">
        <v>3826</v>
      </c>
      <c r="D39" s="78" t="s">
        <v>86</v>
      </c>
      <c r="E39" s="13">
        <v>44514</v>
      </c>
      <c r="F39" s="76" t="s">
        <v>554</v>
      </c>
      <c r="G39" s="13">
        <v>44515</v>
      </c>
      <c r="H39" s="77" t="s">
        <v>3366</v>
      </c>
      <c r="I39" s="16">
        <v>105</v>
      </c>
      <c r="J39" s="16">
        <v>53</v>
      </c>
      <c r="K39" s="16">
        <v>46</v>
      </c>
      <c r="L39" s="16">
        <v>22</v>
      </c>
      <c r="M39" s="81">
        <v>63.997500000000002</v>
      </c>
      <c r="N39" s="95">
        <v>63.997500000000002</v>
      </c>
      <c r="O39" s="64">
        <v>2530</v>
      </c>
      <c r="P39" s="65">
        <f>Table22457891011234567891011121314151617181920212223242526272829303132[[#This Row],[PEMBULATAN]]*O39</f>
        <v>161913.67500000002</v>
      </c>
    </row>
    <row r="40" spans="1:16" ht="26.25" customHeight="1" x14ac:dyDescent="0.2">
      <c r="A40" s="14"/>
      <c r="B40" s="75"/>
      <c r="C40" s="73" t="s">
        <v>3827</v>
      </c>
      <c r="D40" s="78" t="s">
        <v>86</v>
      </c>
      <c r="E40" s="13">
        <v>44514</v>
      </c>
      <c r="F40" s="76" t="s">
        <v>554</v>
      </c>
      <c r="G40" s="13">
        <v>44515</v>
      </c>
      <c r="H40" s="77" t="s">
        <v>3366</v>
      </c>
      <c r="I40" s="16">
        <v>87</v>
      </c>
      <c r="J40" s="16">
        <v>60</v>
      </c>
      <c r="K40" s="16">
        <v>22</v>
      </c>
      <c r="L40" s="16">
        <v>10</v>
      </c>
      <c r="M40" s="81">
        <v>28.71</v>
      </c>
      <c r="N40" s="95">
        <v>28.71</v>
      </c>
      <c r="O40" s="64">
        <v>2530</v>
      </c>
      <c r="P40" s="65">
        <f>Table22457891011234567891011121314151617181920212223242526272829303132[[#This Row],[PEMBULATAN]]*O40</f>
        <v>72636.3</v>
      </c>
    </row>
    <row r="41" spans="1:16" ht="26.25" customHeight="1" x14ac:dyDescent="0.2">
      <c r="A41" s="14"/>
      <c r="B41" s="75"/>
      <c r="C41" s="73" t="s">
        <v>3828</v>
      </c>
      <c r="D41" s="78" t="s">
        <v>86</v>
      </c>
      <c r="E41" s="13">
        <v>44514</v>
      </c>
      <c r="F41" s="76" t="s">
        <v>554</v>
      </c>
      <c r="G41" s="13">
        <v>44515</v>
      </c>
      <c r="H41" s="77" t="s">
        <v>3366</v>
      </c>
      <c r="I41" s="16">
        <v>80</v>
      </c>
      <c r="J41" s="16">
        <v>60</v>
      </c>
      <c r="K41" s="16">
        <v>23</v>
      </c>
      <c r="L41" s="16">
        <v>8</v>
      </c>
      <c r="M41" s="81">
        <v>27.6</v>
      </c>
      <c r="N41" s="95">
        <v>27.6</v>
      </c>
      <c r="O41" s="64">
        <v>2530</v>
      </c>
      <c r="P41" s="65">
        <f>Table22457891011234567891011121314151617181920212223242526272829303132[[#This Row],[PEMBULATAN]]*O41</f>
        <v>69828</v>
      </c>
    </row>
    <row r="42" spans="1:16" ht="26.25" customHeight="1" x14ac:dyDescent="0.2">
      <c r="A42" s="14"/>
      <c r="B42" s="75"/>
      <c r="C42" s="73" t="s">
        <v>3829</v>
      </c>
      <c r="D42" s="78" t="s">
        <v>86</v>
      </c>
      <c r="E42" s="13">
        <v>44514</v>
      </c>
      <c r="F42" s="76" t="s">
        <v>554</v>
      </c>
      <c r="G42" s="13">
        <v>44515</v>
      </c>
      <c r="H42" s="77" t="s">
        <v>3366</v>
      </c>
      <c r="I42" s="16">
        <v>45</v>
      </c>
      <c r="J42" s="16">
        <v>33</v>
      </c>
      <c r="K42" s="16">
        <v>20</v>
      </c>
      <c r="L42" s="16">
        <v>3</v>
      </c>
      <c r="M42" s="81">
        <v>7.4249999999999998</v>
      </c>
      <c r="N42" s="95">
        <v>8</v>
      </c>
      <c r="O42" s="64">
        <v>2530</v>
      </c>
      <c r="P42" s="65">
        <f>Table22457891011234567891011121314151617181920212223242526272829303132[[#This Row],[PEMBULATAN]]*O42</f>
        <v>20240</v>
      </c>
    </row>
    <row r="43" spans="1:16" ht="26.25" customHeight="1" x14ac:dyDescent="0.2">
      <c r="A43" s="14"/>
      <c r="B43" s="75"/>
      <c r="C43" s="73" t="s">
        <v>3830</v>
      </c>
      <c r="D43" s="78" t="s">
        <v>86</v>
      </c>
      <c r="E43" s="13">
        <v>44514</v>
      </c>
      <c r="F43" s="76" t="s">
        <v>554</v>
      </c>
      <c r="G43" s="13">
        <v>44515</v>
      </c>
      <c r="H43" s="77" t="s">
        <v>3366</v>
      </c>
      <c r="I43" s="16">
        <v>85</v>
      </c>
      <c r="J43" s="16">
        <v>53</v>
      </c>
      <c r="K43" s="16">
        <v>20</v>
      </c>
      <c r="L43" s="16">
        <v>12</v>
      </c>
      <c r="M43" s="81">
        <v>22.524999999999999</v>
      </c>
      <c r="N43" s="95">
        <v>22.524999999999999</v>
      </c>
      <c r="O43" s="64">
        <v>2530</v>
      </c>
      <c r="P43" s="65">
        <f>Table22457891011234567891011121314151617181920212223242526272829303132[[#This Row],[PEMBULATAN]]*O43</f>
        <v>56988.25</v>
      </c>
    </row>
    <row r="44" spans="1:16" ht="26.25" customHeight="1" x14ac:dyDescent="0.2">
      <c r="A44" s="14"/>
      <c r="B44" s="75"/>
      <c r="C44" s="73" t="s">
        <v>3831</v>
      </c>
      <c r="D44" s="78" t="s">
        <v>86</v>
      </c>
      <c r="E44" s="13">
        <v>44514</v>
      </c>
      <c r="F44" s="76" t="s">
        <v>554</v>
      </c>
      <c r="G44" s="13">
        <v>44515</v>
      </c>
      <c r="H44" s="77" t="s">
        <v>3366</v>
      </c>
      <c r="I44" s="16">
        <v>88</v>
      </c>
      <c r="J44" s="16">
        <v>55</v>
      </c>
      <c r="K44" s="16">
        <v>49</v>
      </c>
      <c r="L44" s="16">
        <v>10</v>
      </c>
      <c r="M44" s="81">
        <v>59.29</v>
      </c>
      <c r="N44" s="95">
        <v>59.29</v>
      </c>
      <c r="O44" s="64">
        <v>2530</v>
      </c>
      <c r="P44" s="65">
        <f>Table22457891011234567891011121314151617181920212223242526272829303132[[#This Row],[PEMBULATAN]]*O44</f>
        <v>150003.70000000001</v>
      </c>
    </row>
    <row r="45" spans="1:16" ht="26.25" customHeight="1" x14ac:dyDescent="0.2">
      <c r="A45" s="14"/>
      <c r="B45" s="75"/>
      <c r="C45" s="73" t="s">
        <v>3832</v>
      </c>
      <c r="D45" s="78" t="s">
        <v>86</v>
      </c>
      <c r="E45" s="13">
        <v>44514</v>
      </c>
      <c r="F45" s="76" t="s">
        <v>554</v>
      </c>
      <c r="G45" s="13">
        <v>44515</v>
      </c>
      <c r="H45" s="77" t="s">
        <v>3366</v>
      </c>
      <c r="I45" s="16">
        <v>79</v>
      </c>
      <c r="J45" s="16">
        <v>60</v>
      </c>
      <c r="K45" s="16">
        <v>34</v>
      </c>
      <c r="L45" s="16">
        <v>16</v>
      </c>
      <c r="M45" s="81">
        <v>40.29</v>
      </c>
      <c r="N45" s="95">
        <v>40.29</v>
      </c>
      <c r="O45" s="64">
        <v>2530</v>
      </c>
      <c r="P45" s="65">
        <f>Table22457891011234567891011121314151617181920212223242526272829303132[[#This Row],[PEMBULATAN]]*O45</f>
        <v>101933.7</v>
      </c>
    </row>
    <row r="46" spans="1:16" ht="26.25" customHeight="1" x14ac:dyDescent="0.2">
      <c r="A46" s="14"/>
      <c r="B46" s="75"/>
      <c r="C46" s="73" t="s">
        <v>3833</v>
      </c>
      <c r="D46" s="78" t="s">
        <v>86</v>
      </c>
      <c r="E46" s="13">
        <v>44514</v>
      </c>
      <c r="F46" s="76" t="s">
        <v>554</v>
      </c>
      <c r="G46" s="13">
        <v>44515</v>
      </c>
      <c r="H46" s="77" t="s">
        <v>3366</v>
      </c>
      <c r="I46" s="16">
        <v>96</v>
      </c>
      <c r="J46" s="16">
        <v>62</v>
      </c>
      <c r="K46" s="16">
        <v>40</v>
      </c>
      <c r="L46" s="16">
        <v>22</v>
      </c>
      <c r="M46" s="81">
        <v>59.52</v>
      </c>
      <c r="N46" s="95">
        <v>59.52</v>
      </c>
      <c r="O46" s="64">
        <v>2530</v>
      </c>
      <c r="P46" s="65">
        <f>Table22457891011234567891011121314151617181920212223242526272829303132[[#This Row],[PEMBULATAN]]*O46</f>
        <v>150585.60000000001</v>
      </c>
    </row>
    <row r="47" spans="1:16" ht="26.25" customHeight="1" x14ac:dyDescent="0.2">
      <c r="A47" s="14"/>
      <c r="B47" s="75"/>
      <c r="C47" s="73" t="s">
        <v>3834</v>
      </c>
      <c r="D47" s="78" t="s">
        <v>86</v>
      </c>
      <c r="E47" s="13">
        <v>44514</v>
      </c>
      <c r="F47" s="76" t="s">
        <v>554</v>
      </c>
      <c r="G47" s="13">
        <v>44515</v>
      </c>
      <c r="H47" s="77" t="s">
        <v>3366</v>
      </c>
      <c r="I47" s="16">
        <v>45</v>
      </c>
      <c r="J47" s="16">
        <v>33</v>
      </c>
      <c r="K47" s="16">
        <v>15</v>
      </c>
      <c r="L47" s="16">
        <v>1</v>
      </c>
      <c r="M47" s="81">
        <v>5.5687499999999996</v>
      </c>
      <c r="N47" s="95">
        <v>5.5687499999999996</v>
      </c>
      <c r="O47" s="64">
        <v>2530</v>
      </c>
      <c r="P47" s="65">
        <f>Table22457891011234567891011121314151617181920212223242526272829303132[[#This Row],[PEMBULATAN]]*O47</f>
        <v>14088.9375</v>
      </c>
    </row>
    <row r="48" spans="1:16" ht="26.25" customHeight="1" x14ac:dyDescent="0.2">
      <c r="A48" s="14"/>
      <c r="B48" s="75"/>
      <c r="C48" s="73" t="s">
        <v>3835</v>
      </c>
      <c r="D48" s="78" t="s">
        <v>86</v>
      </c>
      <c r="E48" s="13">
        <v>44514</v>
      </c>
      <c r="F48" s="76" t="s">
        <v>554</v>
      </c>
      <c r="G48" s="13">
        <v>44515</v>
      </c>
      <c r="H48" s="77" t="s">
        <v>3366</v>
      </c>
      <c r="I48" s="16">
        <v>80</v>
      </c>
      <c r="J48" s="16">
        <v>50</v>
      </c>
      <c r="K48" s="16">
        <v>35</v>
      </c>
      <c r="L48" s="16">
        <v>13</v>
      </c>
      <c r="M48" s="81">
        <v>35</v>
      </c>
      <c r="N48" s="95">
        <v>35</v>
      </c>
      <c r="O48" s="64">
        <v>2530</v>
      </c>
      <c r="P48" s="65">
        <f>Table22457891011234567891011121314151617181920212223242526272829303132[[#This Row],[PEMBULATAN]]*O48</f>
        <v>88550</v>
      </c>
    </row>
    <row r="49" spans="1:16" ht="26.25" customHeight="1" x14ac:dyDescent="0.2">
      <c r="A49" s="14"/>
      <c r="B49" s="75"/>
      <c r="C49" s="73" t="s">
        <v>3836</v>
      </c>
      <c r="D49" s="78" t="s">
        <v>86</v>
      </c>
      <c r="E49" s="13">
        <v>44514</v>
      </c>
      <c r="F49" s="76" t="s">
        <v>554</v>
      </c>
      <c r="G49" s="13">
        <v>44515</v>
      </c>
      <c r="H49" s="77" t="s">
        <v>3366</v>
      </c>
      <c r="I49" s="16">
        <v>75</v>
      </c>
      <c r="J49" s="16">
        <v>55</v>
      </c>
      <c r="K49" s="16">
        <v>22</v>
      </c>
      <c r="L49" s="16">
        <v>6</v>
      </c>
      <c r="M49" s="81">
        <v>22.6875</v>
      </c>
      <c r="N49" s="95">
        <v>22.6875</v>
      </c>
      <c r="O49" s="64">
        <v>2530</v>
      </c>
      <c r="P49" s="65">
        <f>Table22457891011234567891011121314151617181920212223242526272829303132[[#This Row],[PEMBULATAN]]*O49</f>
        <v>57399.375</v>
      </c>
    </row>
    <row r="50" spans="1:16" ht="26.25" customHeight="1" x14ac:dyDescent="0.2">
      <c r="A50" s="14"/>
      <c r="B50" s="75"/>
      <c r="C50" s="73" t="s">
        <v>3837</v>
      </c>
      <c r="D50" s="78" t="s">
        <v>86</v>
      </c>
      <c r="E50" s="13">
        <v>44514</v>
      </c>
      <c r="F50" s="76" t="s">
        <v>554</v>
      </c>
      <c r="G50" s="13">
        <v>44515</v>
      </c>
      <c r="H50" s="77" t="s">
        <v>3366</v>
      </c>
      <c r="I50" s="16">
        <v>86</v>
      </c>
      <c r="J50" s="16">
        <v>60</v>
      </c>
      <c r="K50" s="16">
        <v>30</v>
      </c>
      <c r="L50" s="16">
        <v>8</v>
      </c>
      <c r="M50" s="81">
        <v>38.700000000000003</v>
      </c>
      <c r="N50" s="95">
        <v>38.700000000000003</v>
      </c>
      <c r="O50" s="64">
        <v>2530</v>
      </c>
      <c r="P50" s="65">
        <f>Table22457891011234567891011121314151617181920212223242526272829303132[[#This Row],[PEMBULATAN]]*O50</f>
        <v>97911</v>
      </c>
    </row>
    <row r="51" spans="1:16" ht="26.25" customHeight="1" x14ac:dyDescent="0.2">
      <c r="A51" s="14"/>
      <c r="B51" s="75"/>
      <c r="C51" s="73" t="s">
        <v>3838</v>
      </c>
      <c r="D51" s="78" t="s">
        <v>86</v>
      </c>
      <c r="E51" s="13">
        <v>44514</v>
      </c>
      <c r="F51" s="76" t="s">
        <v>554</v>
      </c>
      <c r="G51" s="13">
        <v>44515</v>
      </c>
      <c r="H51" s="77" t="s">
        <v>3366</v>
      </c>
      <c r="I51" s="16">
        <v>86</v>
      </c>
      <c r="J51" s="16">
        <v>55</v>
      </c>
      <c r="K51" s="16">
        <v>20</v>
      </c>
      <c r="L51" s="16">
        <v>12</v>
      </c>
      <c r="M51" s="81">
        <v>23.65</v>
      </c>
      <c r="N51" s="95">
        <v>23.65</v>
      </c>
      <c r="O51" s="64">
        <v>2530</v>
      </c>
      <c r="P51" s="65">
        <f>Table22457891011234567891011121314151617181920212223242526272829303132[[#This Row],[PEMBULATAN]]*O51</f>
        <v>59834.5</v>
      </c>
    </row>
    <row r="52" spans="1:16" ht="26.25" customHeight="1" x14ac:dyDescent="0.2">
      <c r="A52" s="14"/>
      <c r="B52" s="75"/>
      <c r="C52" s="73" t="s">
        <v>3839</v>
      </c>
      <c r="D52" s="78" t="s">
        <v>86</v>
      </c>
      <c r="E52" s="13">
        <v>44514</v>
      </c>
      <c r="F52" s="76" t="s">
        <v>554</v>
      </c>
      <c r="G52" s="13">
        <v>44515</v>
      </c>
      <c r="H52" s="77" t="s">
        <v>3366</v>
      </c>
      <c r="I52" s="16">
        <v>50</v>
      </c>
      <c r="J52" s="16">
        <v>43</v>
      </c>
      <c r="K52" s="16">
        <v>15</v>
      </c>
      <c r="L52" s="16">
        <v>4</v>
      </c>
      <c r="M52" s="81">
        <v>8.0625</v>
      </c>
      <c r="N52" s="95">
        <v>8.0625</v>
      </c>
      <c r="O52" s="64">
        <v>2530</v>
      </c>
      <c r="P52" s="65">
        <f>Table22457891011234567891011121314151617181920212223242526272829303132[[#This Row],[PEMBULATAN]]*O52</f>
        <v>20398.125</v>
      </c>
    </row>
    <row r="53" spans="1:16" ht="26.25" customHeight="1" x14ac:dyDescent="0.2">
      <c r="A53" s="14"/>
      <c r="B53" s="75"/>
      <c r="C53" s="73" t="s">
        <v>3840</v>
      </c>
      <c r="D53" s="78" t="s">
        <v>86</v>
      </c>
      <c r="E53" s="13">
        <v>44514</v>
      </c>
      <c r="F53" s="76" t="s">
        <v>554</v>
      </c>
      <c r="G53" s="13">
        <v>44515</v>
      </c>
      <c r="H53" s="77" t="s">
        <v>3366</v>
      </c>
      <c r="I53" s="16">
        <v>60</v>
      </c>
      <c r="J53" s="16">
        <v>43</v>
      </c>
      <c r="K53" s="16">
        <v>21</v>
      </c>
      <c r="L53" s="16">
        <v>4</v>
      </c>
      <c r="M53" s="81">
        <v>13.545</v>
      </c>
      <c r="N53" s="95">
        <v>13.545</v>
      </c>
      <c r="O53" s="64">
        <v>2530</v>
      </c>
      <c r="P53" s="65">
        <f>Table22457891011234567891011121314151617181920212223242526272829303132[[#This Row],[PEMBULATAN]]*O53</f>
        <v>34268.85</v>
      </c>
    </row>
    <row r="54" spans="1:16" ht="26.25" customHeight="1" x14ac:dyDescent="0.2">
      <c r="A54" s="14"/>
      <c r="B54" s="75"/>
      <c r="C54" s="73" t="s">
        <v>3841</v>
      </c>
      <c r="D54" s="78" t="s">
        <v>86</v>
      </c>
      <c r="E54" s="13">
        <v>44514</v>
      </c>
      <c r="F54" s="76" t="s">
        <v>554</v>
      </c>
      <c r="G54" s="13">
        <v>44515</v>
      </c>
      <c r="H54" s="77" t="s">
        <v>3366</v>
      </c>
      <c r="I54" s="16">
        <v>94</v>
      </c>
      <c r="J54" s="16">
        <v>55</v>
      </c>
      <c r="K54" s="16">
        <v>40</v>
      </c>
      <c r="L54" s="16">
        <v>16</v>
      </c>
      <c r="M54" s="81">
        <v>51.7</v>
      </c>
      <c r="N54" s="95">
        <v>51.7</v>
      </c>
      <c r="O54" s="64">
        <v>2530</v>
      </c>
      <c r="P54" s="65">
        <f>Table22457891011234567891011121314151617181920212223242526272829303132[[#This Row],[PEMBULATAN]]*O54</f>
        <v>130801</v>
      </c>
    </row>
    <row r="55" spans="1:16" ht="26.25" customHeight="1" x14ac:dyDescent="0.2">
      <c r="A55" s="14"/>
      <c r="B55" s="75"/>
      <c r="C55" s="73" t="s">
        <v>3842</v>
      </c>
      <c r="D55" s="78" t="s">
        <v>86</v>
      </c>
      <c r="E55" s="13">
        <v>44514</v>
      </c>
      <c r="F55" s="76" t="s">
        <v>554</v>
      </c>
      <c r="G55" s="13">
        <v>44515</v>
      </c>
      <c r="H55" s="77" t="s">
        <v>3366</v>
      </c>
      <c r="I55" s="16">
        <v>70</v>
      </c>
      <c r="J55" s="16">
        <v>50</v>
      </c>
      <c r="K55" s="16">
        <v>30</v>
      </c>
      <c r="L55" s="16">
        <v>8</v>
      </c>
      <c r="M55" s="81">
        <v>26.25</v>
      </c>
      <c r="N55" s="95">
        <v>26.25</v>
      </c>
      <c r="O55" s="64">
        <v>2530</v>
      </c>
      <c r="P55" s="65">
        <f>Table22457891011234567891011121314151617181920212223242526272829303132[[#This Row],[PEMBULATAN]]*O55</f>
        <v>66412.5</v>
      </c>
    </row>
    <row r="56" spans="1:16" ht="26.25" customHeight="1" x14ac:dyDescent="0.2">
      <c r="A56" s="14"/>
      <c r="B56" s="75"/>
      <c r="C56" s="73" t="s">
        <v>3843</v>
      </c>
      <c r="D56" s="78" t="s">
        <v>86</v>
      </c>
      <c r="E56" s="13">
        <v>44514</v>
      </c>
      <c r="F56" s="76" t="s">
        <v>554</v>
      </c>
      <c r="G56" s="13">
        <v>44515</v>
      </c>
      <c r="H56" s="77" t="s">
        <v>3366</v>
      </c>
      <c r="I56" s="16">
        <v>87</v>
      </c>
      <c r="J56" s="16">
        <v>65</v>
      </c>
      <c r="K56" s="16">
        <v>30</v>
      </c>
      <c r="L56" s="16">
        <v>11</v>
      </c>
      <c r="M56" s="81">
        <v>42.412500000000001</v>
      </c>
      <c r="N56" s="95">
        <v>43</v>
      </c>
      <c r="O56" s="64">
        <v>2530</v>
      </c>
      <c r="P56" s="65">
        <f>Table22457891011234567891011121314151617181920212223242526272829303132[[#This Row],[PEMBULATAN]]*O56</f>
        <v>108790</v>
      </c>
    </row>
    <row r="57" spans="1:16" ht="26.25" customHeight="1" x14ac:dyDescent="0.2">
      <c r="A57" s="14"/>
      <c r="B57" s="75"/>
      <c r="C57" s="73" t="s">
        <v>3844</v>
      </c>
      <c r="D57" s="78" t="s">
        <v>86</v>
      </c>
      <c r="E57" s="13">
        <v>44514</v>
      </c>
      <c r="F57" s="76" t="s">
        <v>554</v>
      </c>
      <c r="G57" s="13">
        <v>44515</v>
      </c>
      <c r="H57" s="77" t="s">
        <v>3366</v>
      </c>
      <c r="I57" s="16">
        <v>55</v>
      </c>
      <c r="J57" s="16">
        <v>40</v>
      </c>
      <c r="K57" s="16">
        <v>20</v>
      </c>
      <c r="L57" s="16">
        <v>3</v>
      </c>
      <c r="M57" s="81">
        <v>11</v>
      </c>
      <c r="N57" s="95">
        <v>11</v>
      </c>
      <c r="O57" s="64">
        <v>2530</v>
      </c>
      <c r="P57" s="65">
        <f>Table22457891011234567891011121314151617181920212223242526272829303132[[#This Row],[PEMBULATAN]]*O57</f>
        <v>27830</v>
      </c>
    </row>
    <row r="58" spans="1:16" ht="26.25" customHeight="1" x14ac:dyDescent="0.2">
      <c r="A58" s="14"/>
      <c r="B58" s="75"/>
      <c r="C58" s="73" t="s">
        <v>3845</v>
      </c>
      <c r="D58" s="78" t="s">
        <v>86</v>
      </c>
      <c r="E58" s="13">
        <v>44514</v>
      </c>
      <c r="F58" s="76" t="s">
        <v>554</v>
      </c>
      <c r="G58" s="13">
        <v>44515</v>
      </c>
      <c r="H58" s="77" t="s">
        <v>3366</v>
      </c>
      <c r="I58" s="16">
        <v>60</v>
      </c>
      <c r="J58" s="16">
        <v>43</v>
      </c>
      <c r="K58" s="16">
        <v>18</v>
      </c>
      <c r="L58" s="16">
        <v>10</v>
      </c>
      <c r="M58" s="81">
        <v>11.61</v>
      </c>
      <c r="N58" s="95">
        <v>11.61</v>
      </c>
      <c r="O58" s="64">
        <v>2530</v>
      </c>
      <c r="P58" s="65">
        <f>Table22457891011234567891011121314151617181920212223242526272829303132[[#This Row],[PEMBULATAN]]*O58</f>
        <v>29373.3</v>
      </c>
    </row>
    <row r="59" spans="1:16" ht="26.25" customHeight="1" x14ac:dyDescent="0.2">
      <c r="A59" s="14"/>
      <c r="B59" s="75"/>
      <c r="C59" s="73" t="s">
        <v>3846</v>
      </c>
      <c r="D59" s="78" t="s">
        <v>86</v>
      </c>
      <c r="E59" s="13">
        <v>44514</v>
      </c>
      <c r="F59" s="76" t="s">
        <v>554</v>
      </c>
      <c r="G59" s="13">
        <v>44515</v>
      </c>
      <c r="H59" s="77" t="s">
        <v>3366</v>
      </c>
      <c r="I59" s="16">
        <v>40</v>
      </c>
      <c r="J59" s="16">
        <v>35</v>
      </c>
      <c r="K59" s="16">
        <v>12</v>
      </c>
      <c r="L59" s="16">
        <v>1</v>
      </c>
      <c r="M59" s="81">
        <v>4.2</v>
      </c>
      <c r="N59" s="95">
        <v>4.2</v>
      </c>
      <c r="O59" s="64">
        <v>2530</v>
      </c>
      <c r="P59" s="65">
        <f>Table22457891011234567891011121314151617181920212223242526272829303132[[#This Row],[PEMBULATAN]]*O59</f>
        <v>10626</v>
      </c>
    </row>
    <row r="60" spans="1:16" ht="26.25" customHeight="1" x14ac:dyDescent="0.2">
      <c r="A60" s="14"/>
      <c r="B60" s="75"/>
      <c r="C60" s="73" t="s">
        <v>3847</v>
      </c>
      <c r="D60" s="78" t="s">
        <v>86</v>
      </c>
      <c r="E60" s="13">
        <v>44514</v>
      </c>
      <c r="F60" s="76" t="s">
        <v>554</v>
      </c>
      <c r="G60" s="13">
        <v>44515</v>
      </c>
      <c r="H60" s="77" t="s">
        <v>3366</v>
      </c>
      <c r="I60" s="16">
        <v>73</v>
      </c>
      <c r="J60" s="16">
        <v>55</v>
      </c>
      <c r="K60" s="16">
        <v>24</v>
      </c>
      <c r="L60" s="16">
        <v>7</v>
      </c>
      <c r="M60" s="81">
        <v>24.09</v>
      </c>
      <c r="N60" s="95">
        <v>24.09</v>
      </c>
      <c r="O60" s="64">
        <v>2530</v>
      </c>
      <c r="P60" s="65">
        <f>Table22457891011234567891011121314151617181920212223242526272829303132[[#This Row],[PEMBULATAN]]*O60</f>
        <v>60947.7</v>
      </c>
    </row>
    <row r="61" spans="1:16" ht="26.25" customHeight="1" x14ac:dyDescent="0.2">
      <c r="A61" s="14"/>
      <c r="B61" s="75"/>
      <c r="C61" s="73" t="s">
        <v>3848</v>
      </c>
      <c r="D61" s="78" t="s">
        <v>86</v>
      </c>
      <c r="E61" s="13">
        <v>44514</v>
      </c>
      <c r="F61" s="76" t="s">
        <v>554</v>
      </c>
      <c r="G61" s="13">
        <v>44515</v>
      </c>
      <c r="H61" s="77" t="s">
        <v>3366</v>
      </c>
      <c r="I61" s="16">
        <v>89</v>
      </c>
      <c r="J61" s="16">
        <v>56</v>
      </c>
      <c r="K61" s="16">
        <v>35</v>
      </c>
      <c r="L61" s="16">
        <v>12</v>
      </c>
      <c r="M61" s="81">
        <v>43.61</v>
      </c>
      <c r="N61" s="95">
        <v>43.61</v>
      </c>
      <c r="O61" s="64">
        <v>2530</v>
      </c>
      <c r="P61" s="65">
        <f>Table22457891011234567891011121314151617181920212223242526272829303132[[#This Row],[PEMBULATAN]]*O61</f>
        <v>110333.3</v>
      </c>
    </row>
    <row r="62" spans="1:16" ht="26.25" customHeight="1" x14ac:dyDescent="0.2">
      <c r="A62" s="14"/>
      <c r="B62" s="75"/>
      <c r="C62" s="73" t="s">
        <v>3849</v>
      </c>
      <c r="D62" s="78" t="s">
        <v>86</v>
      </c>
      <c r="E62" s="13">
        <v>44514</v>
      </c>
      <c r="F62" s="76" t="s">
        <v>554</v>
      </c>
      <c r="G62" s="13">
        <v>44515</v>
      </c>
      <c r="H62" s="77" t="s">
        <v>3366</v>
      </c>
      <c r="I62" s="16">
        <v>90</v>
      </c>
      <c r="J62" s="16">
        <v>60</v>
      </c>
      <c r="K62" s="16">
        <v>40</v>
      </c>
      <c r="L62" s="16">
        <v>17</v>
      </c>
      <c r="M62" s="81">
        <v>54</v>
      </c>
      <c r="N62" s="95">
        <v>54</v>
      </c>
      <c r="O62" s="64">
        <v>2530</v>
      </c>
      <c r="P62" s="65">
        <f>Table22457891011234567891011121314151617181920212223242526272829303132[[#This Row],[PEMBULATAN]]*O62</f>
        <v>136620</v>
      </c>
    </row>
    <row r="63" spans="1:16" ht="26.25" customHeight="1" x14ac:dyDescent="0.2">
      <c r="A63" s="14"/>
      <c r="B63" s="75"/>
      <c r="C63" s="73" t="s">
        <v>3850</v>
      </c>
      <c r="D63" s="78" t="s">
        <v>86</v>
      </c>
      <c r="E63" s="13">
        <v>44514</v>
      </c>
      <c r="F63" s="76" t="s">
        <v>554</v>
      </c>
      <c r="G63" s="13">
        <v>44515</v>
      </c>
      <c r="H63" s="77" t="s">
        <v>3366</v>
      </c>
      <c r="I63" s="16">
        <v>78</v>
      </c>
      <c r="J63" s="16">
        <v>60</v>
      </c>
      <c r="K63" s="16">
        <v>25</v>
      </c>
      <c r="L63" s="16">
        <v>10</v>
      </c>
      <c r="M63" s="81">
        <v>29.25</v>
      </c>
      <c r="N63" s="95">
        <v>29.25</v>
      </c>
      <c r="O63" s="64">
        <v>2530</v>
      </c>
      <c r="P63" s="65">
        <f>Table22457891011234567891011121314151617181920212223242526272829303132[[#This Row],[PEMBULATAN]]*O63</f>
        <v>74002.5</v>
      </c>
    </row>
    <row r="64" spans="1:16" ht="26.25" customHeight="1" x14ac:dyDescent="0.2">
      <c r="A64" s="14"/>
      <c r="B64" s="75"/>
      <c r="C64" s="73" t="s">
        <v>3851</v>
      </c>
      <c r="D64" s="78" t="s">
        <v>86</v>
      </c>
      <c r="E64" s="13">
        <v>44514</v>
      </c>
      <c r="F64" s="76" t="s">
        <v>554</v>
      </c>
      <c r="G64" s="13">
        <v>44515</v>
      </c>
      <c r="H64" s="77" t="s">
        <v>3366</v>
      </c>
      <c r="I64" s="16">
        <v>78</v>
      </c>
      <c r="J64" s="16">
        <v>45</v>
      </c>
      <c r="K64" s="16">
        <v>23</v>
      </c>
      <c r="L64" s="16">
        <v>13</v>
      </c>
      <c r="M64" s="81">
        <v>20.182500000000001</v>
      </c>
      <c r="N64" s="95">
        <v>20.182500000000001</v>
      </c>
      <c r="O64" s="64">
        <v>2530</v>
      </c>
      <c r="P64" s="65">
        <f>Table22457891011234567891011121314151617181920212223242526272829303132[[#This Row],[PEMBULATAN]]*O64</f>
        <v>51061.725000000006</v>
      </c>
    </row>
    <row r="65" spans="1:16" ht="26.25" customHeight="1" x14ac:dyDescent="0.2">
      <c r="A65" s="14"/>
      <c r="B65" s="75"/>
      <c r="C65" s="73" t="s">
        <v>3852</v>
      </c>
      <c r="D65" s="78" t="s">
        <v>86</v>
      </c>
      <c r="E65" s="13">
        <v>44514</v>
      </c>
      <c r="F65" s="76" t="s">
        <v>554</v>
      </c>
      <c r="G65" s="13">
        <v>44515</v>
      </c>
      <c r="H65" s="77" t="s">
        <v>3366</v>
      </c>
      <c r="I65" s="16">
        <v>85</v>
      </c>
      <c r="J65" s="16">
        <v>40</v>
      </c>
      <c r="K65" s="16">
        <v>37</v>
      </c>
      <c r="L65" s="16">
        <v>7</v>
      </c>
      <c r="M65" s="81">
        <v>31.45</v>
      </c>
      <c r="N65" s="95">
        <v>32</v>
      </c>
      <c r="O65" s="64">
        <v>2530</v>
      </c>
      <c r="P65" s="65">
        <f>Table22457891011234567891011121314151617181920212223242526272829303132[[#This Row],[PEMBULATAN]]*O65</f>
        <v>80960</v>
      </c>
    </row>
    <row r="66" spans="1:16" ht="26.25" customHeight="1" x14ac:dyDescent="0.2">
      <c r="A66" s="14"/>
      <c r="B66" s="75"/>
      <c r="C66" s="73" t="s">
        <v>3853</v>
      </c>
      <c r="D66" s="78" t="s">
        <v>86</v>
      </c>
      <c r="E66" s="13">
        <v>44514</v>
      </c>
      <c r="F66" s="76" t="s">
        <v>554</v>
      </c>
      <c r="G66" s="13">
        <v>44515</v>
      </c>
      <c r="H66" s="77" t="s">
        <v>3366</v>
      </c>
      <c r="I66" s="16">
        <v>69</v>
      </c>
      <c r="J66" s="16">
        <v>50</v>
      </c>
      <c r="K66" s="16">
        <v>28</v>
      </c>
      <c r="L66" s="16">
        <v>6</v>
      </c>
      <c r="M66" s="81">
        <v>24.15</v>
      </c>
      <c r="N66" s="95">
        <v>24.15</v>
      </c>
      <c r="O66" s="64">
        <v>2530</v>
      </c>
      <c r="P66" s="65">
        <f>Table22457891011234567891011121314151617181920212223242526272829303132[[#This Row],[PEMBULATAN]]*O66</f>
        <v>61099.5</v>
      </c>
    </row>
    <row r="67" spans="1:16" ht="26.25" customHeight="1" x14ac:dyDescent="0.2">
      <c r="A67" s="14"/>
      <c r="B67" s="75"/>
      <c r="C67" s="73" t="s">
        <v>3854</v>
      </c>
      <c r="D67" s="78" t="s">
        <v>86</v>
      </c>
      <c r="E67" s="13">
        <v>44514</v>
      </c>
      <c r="F67" s="76" t="s">
        <v>554</v>
      </c>
      <c r="G67" s="13">
        <v>44515</v>
      </c>
      <c r="H67" s="77" t="s">
        <v>3366</v>
      </c>
      <c r="I67" s="16">
        <v>86</v>
      </c>
      <c r="J67" s="16">
        <v>50</v>
      </c>
      <c r="K67" s="16">
        <v>30</v>
      </c>
      <c r="L67" s="16">
        <v>9</v>
      </c>
      <c r="M67" s="81">
        <v>32.25</v>
      </c>
      <c r="N67" s="95">
        <v>32.25</v>
      </c>
      <c r="O67" s="64">
        <v>2530</v>
      </c>
      <c r="P67" s="65">
        <f>Table22457891011234567891011121314151617181920212223242526272829303132[[#This Row],[PEMBULATAN]]*O67</f>
        <v>81592.5</v>
      </c>
    </row>
    <row r="68" spans="1:16" ht="26.25" customHeight="1" x14ac:dyDescent="0.2">
      <c r="A68" s="14"/>
      <c r="B68" s="75"/>
      <c r="C68" s="73" t="s">
        <v>3855</v>
      </c>
      <c r="D68" s="78" t="s">
        <v>86</v>
      </c>
      <c r="E68" s="13">
        <v>44514</v>
      </c>
      <c r="F68" s="76" t="s">
        <v>554</v>
      </c>
      <c r="G68" s="13">
        <v>44515</v>
      </c>
      <c r="H68" s="77" t="s">
        <v>3366</v>
      </c>
      <c r="I68" s="16">
        <v>44</v>
      </c>
      <c r="J68" s="16">
        <v>40</v>
      </c>
      <c r="K68" s="16">
        <v>18</v>
      </c>
      <c r="L68" s="16">
        <v>2</v>
      </c>
      <c r="M68" s="81">
        <v>7.92</v>
      </c>
      <c r="N68" s="95">
        <v>7.92</v>
      </c>
      <c r="O68" s="64">
        <v>2530</v>
      </c>
      <c r="P68" s="65">
        <f>Table22457891011234567891011121314151617181920212223242526272829303132[[#This Row],[PEMBULATAN]]*O68</f>
        <v>20037.599999999999</v>
      </c>
    </row>
    <row r="69" spans="1:16" ht="26.25" customHeight="1" x14ac:dyDescent="0.2">
      <c r="A69" s="14"/>
      <c r="B69" s="75"/>
      <c r="C69" s="73" t="s">
        <v>3856</v>
      </c>
      <c r="D69" s="78" t="s">
        <v>86</v>
      </c>
      <c r="E69" s="13">
        <v>44514</v>
      </c>
      <c r="F69" s="76" t="s">
        <v>554</v>
      </c>
      <c r="G69" s="13">
        <v>44515</v>
      </c>
      <c r="H69" s="77" t="s">
        <v>3366</v>
      </c>
      <c r="I69" s="16">
        <v>80</v>
      </c>
      <c r="J69" s="16">
        <v>65</v>
      </c>
      <c r="K69" s="16">
        <v>30</v>
      </c>
      <c r="L69" s="16">
        <v>8</v>
      </c>
      <c r="M69" s="81">
        <v>39</v>
      </c>
      <c r="N69" s="95">
        <v>39</v>
      </c>
      <c r="O69" s="64">
        <v>2530</v>
      </c>
      <c r="P69" s="65">
        <f>Table22457891011234567891011121314151617181920212223242526272829303132[[#This Row],[PEMBULATAN]]*O69</f>
        <v>98670</v>
      </c>
    </row>
    <row r="70" spans="1:16" ht="26.25" customHeight="1" x14ac:dyDescent="0.2">
      <c r="A70" s="14"/>
      <c r="B70" s="75"/>
      <c r="C70" s="73" t="s">
        <v>3857</v>
      </c>
      <c r="D70" s="78" t="s">
        <v>86</v>
      </c>
      <c r="E70" s="13">
        <v>44514</v>
      </c>
      <c r="F70" s="76" t="s">
        <v>554</v>
      </c>
      <c r="G70" s="13">
        <v>44515</v>
      </c>
      <c r="H70" s="77" t="s">
        <v>3366</v>
      </c>
      <c r="I70" s="16">
        <v>40</v>
      </c>
      <c r="J70" s="16">
        <v>40</v>
      </c>
      <c r="K70" s="16">
        <v>16</v>
      </c>
      <c r="L70" s="16">
        <v>3</v>
      </c>
      <c r="M70" s="81">
        <v>6.4</v>
      </c>
      <c r="N70" s="95">
        <v>7</v>
      </c>
      <c r="O70" s="64">
        <v>2530</v>
      </c>
      <c r="P70" s="65">
        <f>Table22457891011234567891011121314151617181920212223242526272829303132[[#This Row],[PEMBULATAN]]*O70</f>
        <v>17710</v>
      </c>
    </row>
    <row r="71" spans="1:16" ht="26.25" customHeight="1" x14ac:dyDescent="0.2">
      <c r="A71" s="14"/>
      <c r="B71" s="75"/>
      <c r="C71" s="73" t="s">
        <v>3858</v>
      </c>
      <c r="D71" s="78" t="s">
        <v>86</v>
      </c>
      <c r="E71" s="13">
        <v>44514</v>
      </c>
      <c r="F71" s="76" t="s">
        <v>554</v>
      </c>
      <c r="G71" s="13">
        <v>44515</v>
      </c>
      <c r="H71" s="77" t="s">
        <v>3366</v>
      </c>
      <c r="I71" s="16">
        <v>45</v>
      </c>
      <c r="J71" s="16">
        <v>38</v>
      </c>
      <c r="K71" s="16">
        <v>15</v>
      </c>
      <c r="L71" s="16">
        <v>2</v>
      </c>
      <c r="M71" s="81">
        <v>6.4124999999999996</v>
      </c>
      <c r="N71" s="95">
        <v>7</v>
      </c>
      <c r="O71" s="64">
        <v>2530</v>
      </c>
      <c r="P71" s="65">
        <f>Table22457891011234567891011121314151617181920212223242526272829303132[[#This Row],[PEMBULATAN]]*O71</f>
        <v>17710</v>
      </c>
    </row>
    <row r="72" spans="1:16" ht="26.25" customHeight="1" x14ac:dyDescent="0.2">
      <c r="A72" s="14"/>
      <c r="B72" s="75"/>
      <c r="C72" s="73" t="s">
        <v>3859</v>
      </c>
      <c r="D72" s="78" t="s">
        <v>86</v>
      </c>
      <c r="E72" s="13">
        <v>44514</v>
      </c>
      <c r="F72" s="76" t="s">
        <v>554</v>
      </c>
      <c r="G72" s="13">
        <v>44515</v>
      </c>
      <c r="H72" s="77" t="s">
        <v>3366</v>
      </c>
      <c r="I72" s="16">
        <v>76</v>
      </c>
      <c r="J72" s="16">
        <v>49</v>
      </c>
      <c r="K72" s="16">
        <v>25</v>
      </c>
      <c r="L72" s="16">
        <v>8</v>
      </c>
      <c r="M72" s="81">
        <v>23.274999999999999</v>
      </c>
      <c r="N72" s="95">
        <v>23.274999999999999</v>
      </c>
      <c r="O72" s="64">
        <v>2530</v>
      </c>
      <c r="P72" s="65">
        <f>Table22457891011234567891011121314151617181920212223242526272829303132[[#This Row],[PEMBULATAN]]*O72</f>
        <v>58885.75</v>
      </c>
    </row>
    <row r="73" spans="1:16" ht="26.25" customHeight="1" x14ac:dyDescent="0.2">
      <c r="A73" s="14"/>
      <c r="B73" s="75"/>
      <c r="C73" s="73" t="s">
        <v>3860</v>
      </c>
      <c r="D73" s="78" t="s">
        <v>86</v>
      </c>
      <c r="E73" s="13">
        <v>44514</v>
      </c>
      <c r="F73" s="76" t="s">
        <v>554</v>
      </c>
      <c r="G73" s="13">
        <v>44515</v>
      </c>
      <c r="H73" s="77" t="s">
        <v>3366</v>
      </c>
      <c r="I73" s="16">
        <v>765</v>
      </c>
      <c r="J73" s="16">
        <v>55</v>
      </c>
      <c r="K73" s="16">
        <v>25</v>
      </c>
      <c r="L73" s="16">
        <v>6</v>
      </c>
      <c r="M73" s="81">
        <v>262.96875</v>
      </c>
      <c r="N73" s="95">
        <v>262.96875</v>
      </c>
      <c r="O73" s="64">
        <v>2530</v>
      </c>
      <c r="P73" s="65">
        <f>Table22457891011234567891011121314151617181920212223242526272829303132[[#This Row],[PEMBULATAN]]*O73</f>
        <v>665310.9375</v>
      </c>
    </row>
    <row r="74" spans="1:16" ht="26.25" customHeight="1" x14ac:dyDescent="0.2">
      <c r="A74" s="14"/>
      <c r="B74" s="75"/>
      <c r="C74" s="73" t="s">
        <v>3861</v>
      </c>
      <c r="D74" s="78" t="s">
        <v>86</v>
      </c>
      <c r="E74" s="13">
        <v>44514</v>
      </c>
      <c r="F74" s="76" t="s">
        <v>554</v>
      </c>
      <c r="G74" s="13">
        <v>44515</v>
      </c>
      <c r="H74" s="77" t="s">
        <v>3366</v>
      </c>
      <c r="I74" s="16">
        <v>63</v>
      </c>
      <c r="J74" s="16">
        <v>45</v>
      </c>
      <c r="K74" s="16">
        <v>22</v>
      </c>
      <c r="L74" s="16">
        <v>5</v>
      </c>
      <c r="M74" s="81">
        <v>15.592499999999999</v>
      </c>
      <c r="N74" s="95">
        <v>15.592499999999999</v>
      </c>
      <c r="O74" s="64">
        <v>2530</v>
      </c>
      <c r="P74" s="65">
        <f>Table22457891011234567891011121314151617181920212223242526272829303132[[#This Row],[PEMBULATAN]]*O74</f>
        <v>39449.025000000001</v>
      </c>
    </row>
    <row r="75" spans="1:16" ht="26.25" customHeight="1" x14ac:dyDescent="0.2">
      <c r="A75" s="14"/>
      <c r="B75" s="75"/>
      <c r="C75" s="73" t="s">
        <v>3862</v>
      </c>
      <c r="D75" s="78" t="s">
        <v>86</v>
      </c>
      <c r="E75" s="13">
        <v>44514</v>
      </c>
      <c r="F75" s="76" t="s">
        <v>554</v>
      </c>
      <c r="G75" s="13">
        <v>44515</v>
      </c>
      <c r="H75" s="77" t="s">
        <v>3366</v>
      </c>
      <c r="I75" s="16">
        <v>90</v>
      </c>
      <c r="J75" s="16">
        <v>60</v>
      </c>
      <c r="K75" s="16">
        <v>25</v>
      </c>
      <c r="L75" s="16">
        <v>13</v>
      </c>
      <c r="M75" s="81">
        <v>33.75</v>
      </c>
      <c r="N75" s="95">
        <v>33.75</v>
      </c>
      <c r="O75" s="64">
        <v>2530</v>
      </c>
      <c r="P75" s="65">
        <f>Table22457891011234567891011121314151617181920212223242526272829303132[[#This Row],[PEMBULATAN]]*O75</f>
        <v>85387.5</v>
      </c>
    </row>
    <row r="76" spans="1:16" ht="26.25" customHeight="1" x14ac:dyDescent="0.2">
      <c r="A76" s="14"/>
      <c r="B76" s="75"/>
      <c r="C76" s="73" t="s">
        <v>3863</v>
      </c>
      <c r="D76" s="78" t="s">
        <v>86</v>
      </c>
      <c r="E76" s="13">
        <v>44514</v>
      </c>
      <c r="F76" s="76" t="s">
        <v>554</v>
      </c>
      <c r="G76" s="13">
        <v>44515</v>
      </c>
      <c r="H76" s="77" t="s">
        <v>3366</v>
      </c>
      <c r="I76" s="16">
        <v>82</v>
      </c>
      <c r="J76" s="16">
        <v>60</v>
      </c>
      <c r="K76" s="16">
        <v>35</v>
      </c>
      <c r="L76" s="16">
        <v>10</v>
      </c>
      <c r="M76" s="81">
        <v>43.05</v>
      </c>
      <c r="N76" s="95">
        <v>43.05</v>
      </c>
      <c r="O76" s="64">
        <v>2530</v>
      </c>
      <c r="P76" s="65">
        <f>Table22457891011234567891011121314151617181920212223242526272829303132[[#This Row],[PEMBULATAN]]*O76</f>
        <v>108916.5</v>
      </c>
    </row>
    <row r="77" spans="1:16" ht="26.25" customHeight="1" x14ac:dyDescent="0.2">
      <c r="A77" s="14"/>
      <c r="B77" s="75"/>
      <c r="C77" s="73" t="s">
        <v>3864</v>
      </c>
      <c r="D77" s="78" t="s">
        <v>86</v>
      </c>
      <c r="E77" s="13">
        <v>44514</v>
      </c>
      <c r="F77" s="76" t="s">
        <v>554</v>
      </c>
      <c r="G77" s="13">
        <v>44515</v>
      </c>
      <c r="H77" s="77" t="s">
        <v>3366</v>
      </c>
      <c r="I77" s="16">
        <v>93</v>
      </c>
      <c r="J77" s="16">
        <v>60</v>
      </c>
      <c r="K77" s="16">
        <v>28</v>
      </c>
      <c r="L77" s="16">
        <v>21</v>
      </c>
      <c r="M77" s="81">
        <v>39.06</v>
      </c>
      <c r="N77" s="95">
        <v>39.06</v>
      </c>
      <c r="O77" s="64">
        <v>2530</v>
      </c>
      <c r="P77" s="65">
        <f>Table22457891011234567891011121314151617181920212223242526272829303132[[#This Row],[PEMBULATAN]]*O77</f>
        <v>98821.8</v>
      </c>
    </row>
    <row r="78" spans="1:16" ht="26.25" customHeight="1" x14ac:dyDescent="0.2">
      <c r="A78" s="14"/>
      <c r="B78" s="75"/>
      <c r="C78" s="73" t="s">
        <v>3865</v>
      </c>
      <c r="D78" s="78" t="s">
        <v>86</v>
      </c>
      <c r="E78" s="13">
        <v>44514</v>
      </c>
      <c r="F78" s="76" t="s">
        <v>554</v>
      </c>
      <c r="G78" s="13">
        <v>44515</v>
      </c>
      <c r="H78" s="77" t="s">
        <v>3366</v>
      </c>
      <c r="I78" s="16">
        <v>96</v>
      </c>
      <c r="J78" s="16">
        <v>69</v>
      </c>
      <c r="K78" s="16">
        <v>40</v>
      </c>
      <c r="L78" s="16">
        <v>14</v>
      </c>
      <c r="M78" s="81">
        <v>66.239999999999995</v>
      </c>
      <c r="N78" s="95">
        <v>66.239999999999995</v>
      </c>
      <c r="O78" s="64">
        <v>2530</v>
      </c>
      <c r="P78" s="65">
        <f>Table22457891011234567891011121314151617181920212223242526272829303132[[#This Row],[PEMBULATAN]]*O78</f>
        <v>167587.19999999998</v>
      </c>
    </row>
    <row r="79" spans="1:16" ht="26.25" customHeight="1" x14ac:dyDescent="0.2">
      <c r="A79" s="14"/>
      <c r="B79" s="75"/>
      <c r="C79" s="73" t="s">
        <v>3866</v>
      </c>
      <c r="D79" s="78" t="s">
        <v>86</v>
      </c>
      <c r="E79" s="13">
        <v>44514</v>
      </c>
      <c r="F79" s="76" t="s">
        <v>554</v>
      </c>
      <c r="G79" s="13">
        <v>44515</v>
      </c>
      <c r="H79" s="77" t="s">
        <v>3366</v>
      </c>
      <c r="I79" s="16">
        <v>69</v>
      </c>
      <c r="J79" s="16">
        <v>50</v>
      </c>
      <c r="K79" s="16">
        <v>25</v>
      </c>
      <c r="L79" s="16">
        <v>3</v>
      </c>
      <c r="M79" s="81">
        <v>21.5625</v>
      </c>
      <c r="N79" s="95">
        <v>21.5625</v>
      </c>
      <c r="O79" s="64">
        <v>2530</v>
      </c>
      <c r="P79" s="65">
        <f>Table22457891011234567891011121314151617181920212223242526272829303132[[#This Row],[PEMBULATAN]]*O79</f>
        <v>54553.125</v>
      </c>
    </row>
    <row r="80" spans="1:16" ht="26.25" customHeight="1" x14ac:dyDescent="0.2">
      <c r="A80" s="14"/>
      <c r="B80" s="75"/>
      <c r="C80" s="73" t="s">
        <v>3867</v>
      </c>
      <c r="D80" s="78" t="s">
        <v>86</v>
      </c>
      <c r="E80" s="13">
        <v>44514</v>
      </c>
      <c r="F80" s="76" t="s">
        <v>554</v>
      </c>
      <c r="G80" s="13">
        <v>44515</v>
      </c>
      <c r="H80" s="77" t="s">
        <v>3366</v>
      </c>
      <c r="I80" s="16">
        <v>80</v>
      </c>
      <c r="J80" s="16">
        <v>50</v>
      </c>
      <c r="K80" s="16">
        <v>20</v>
      </c>
      <c r="L80" s="16">
        <v>6</v>
      </c>
      <c r="M80" s="81">
        <v>20</v>
      </c>
      <c r="N80" s="95">
        <v>20</v>
      </c>
      <c r="O80" s="64">
        <v>2530</v>
      </c>
      <c r="P80" s="65">
        <f>Table22457891011234567891011121314151617181920212223242526272829303132[[#This Row],[PEMBULATAN]]*O80</f>
        <v>50600</v>
      </c>
    </row>
    <row r="81" spans="1:16" ht="26.25" customHeight="1" x14ac:dyDescent="0.2">
      <c r="A81" s="14"/>
      <c r="B81" s="75"/>
      <c r="C81" s="73" t="s">
        <v>3868</v>
      </c>
      <c r="D81" s="78" t="s">
        <v>86</v>
      </c>
      <c r="E81" s="13">
        <v>44514</v>
      </c>
      <c r="F81" s="76" t="s">
        <v>554</v>
      </c>
      <c r="G81" s="13">
        <v>44515</v>
      </c>
      <c r="H81" s="77" t="s">
        <v>3366</v>
      </c>
      <c r="I81" s="16">
        <v>60</v>
      </c>
      <c r="J81" s="16">
        <v>58</v>
      </c>
      <c r="K81" s="16">
        <v>28</v>
      </c>
      <c r="L81" s="16">
        <v>9</v>
      </c>
      <c r="M81" s="81">
        <v>24.36</v>
      </c>
      <c r="N81" s="95">
        <v>25</v>
      </c>
      <c r="O81" s="64">
        <v>2530</v>
      </c>
      <c r="P81" s="65">
        <f>Table22457891011234567891011121314151617181920212223242526272829303132[[#This Row],[PEMBULATAN]]*O81</f>
        <v>63250</v>
      </c>
    </row>
    <row r="82" spans="1:16" ht="26.25" customHeight="1" x14ac:dyDescent="0.2">
      <c r="A82" s="14"/>
      <c r="B82" s="75"/>
      <c r="C82" s="73" t="s">
        <v>3869</v>
      </c>
      <c r="D82" s="78" t="s">
        <v>86</v>
      </c>
      <c r="E82" s="13">
        <v>44514</v>
      </c>
      <c r="F82" s="76" t="s">
        <v>554</v>
      </c>
      <c r="G82" s="13">
        <v>44515</v>
      </c>
      <c r="H82" s="77" t="s">
        <v>3366</v>
      </c>
      <c r="I82" s="16">
        <v>80</v>
      </c>
      <c r="J82" s="16">
        <v>58</v>
      </c>
      <c r="K82" s="16">
        <v>30</v>
      </c>
      <c r="L82" s="16">
        <v>9</v>
      </c>
      <c r="M82" s="81">
        <v>34.799999999999997</v>
      </c>
      <c r="N82" s="95">
        <v>34.799999999999997</v>
      </c>
      <c r="O82" s="64">
        <v>2530</v>
      </c>
      <c r="P82" s="65">
        <f>Table22457891011234567891011121314151617181920212223242526272829303132[[#This Row],[PEMBULATAN]]*O82</f>
        <v>88044</v>
      </c>
    </row>
    <row r="83" spans="1:16" ht="26.25" customHeight="1" x14ac:dyDescent="0.2">
      <c r="A83" s="14"/>
      <c r="B83" s="75"/>
      <c r="C83" s="73" t="s">
        <v>3870</v>
      </c>
      <c r="D83" s="78" t="s">
        <v>86</v>
      </c>
      <c r="E83" s="13">
        <v>44514</v>
      </c>
      <c r="F83" s="76" t="s">
        <v>554</v>
      </c>
      <c r="G83" s="13">
        <v>44515</v>
      </c>
      <c r="H83" s="77" t="s">
        <v>3366</v>
      </c>
      <c r="I83" s="16">
        <v>45</v>
      </c>
      <c r="J83" s="16">
        <v>35</v>
      </c>
      <c r="K83" s="16">
        <v>20</v>
      </c>
      <c r="L83" s="16">
        <v>2</v>
      </c>
      <c r="M83" s="81">
        <v>7.875</v>
      </c>
      <c r="N83" s="95">
        <v>7.875</v>
      </c>
      <c r="O83" s="64">
        <v>2530</v>
      </c>
      <c r="P83" s="65">
        <f>Table22457891011234567891011121314151617181920212223242526272829303132[[#This Row],[PEMBULATAN]]*O83</f>
        <v>19923.75</v>
      </c>
    </row>
    <row r="84" spans="1:16" ht="26.25" customHeight="1" x14ac:dyDescent="0.2">
      <c r="A84" s="14"/>
      <c r="B84" s="75"/>
      <c r="C84" s="73" t="s">
        <v>3871</v>
      </c>
      <c r="D84" s="78" t="s">
        <v>86</v>
      </c>
      <c r="E84" s="13">
        <v>44514</v>
      </c>
      <c r="F84" s="76" t="s">
        <v>554</v>
      </c>
      <c r="G84" s="13">
        <v>44515</v>
      </c>
      <c r="H84" s="77" t="s">
        <v>3366</v>
      </c>
      <c r="I84" s="16">
        <v>86</v>
      </c>
      <c r="J84" s="16">
        <v>40</v>
      </c>
      <c r="K84" s="16">
        <v>35</v>
      </c>
      <c r="L84" s="16">
        <v>5</v>
      </c>
      <c r="M84" s="81">
        <v>30.1</v>
      </c>
      <c r="N84" s="95">
        <v>30.1</v>
      </c>
      <c r="O84" s="64">
        <v>2530</v>
      </c>
      <c r="P84" s="65">
        <f>Table22457891011234567891011121314151617181920212223242526272829303132[[#This Row],[PEMBULATAN]]*O84</f>
        <v>76153</v>
      </c>
    </row>
    <row r="85" spans="1:16" ht="26.25" customHeight="1" x14ac:dyDescent="0.2">
      <c r="A85" s="14"/>
      <c r="B85" s="75"/>
      <c r="C85" s="73" t="s">
        <v>3872</v>
      </c>
      <c r="D85" s="78" t="s">
        <v>86</v>
      </c>
      <c r="E85" s="13">
        <v>44514</v>
      </c>
      <c r="F85" s="76" t="s">
        <v>554</v>
      </c>
      <c r="G85" s="13">
        <v>44515</v>
      </c>
      <c r="H85" s="77" t="s">
        <v>3366</v>
      </c>
      <c r="I85" s="16">
        <v>60</v>
      </c>
      <c r="J85" s="16">
        <v>50</v>
      </c>
      <c r="K85" s="16">
        <v>30</v>
      </c>
      <c r="L85" s="16">
        <v>5</v>
      </c>
      <c r="M85" s="81">
        <v>22.5</v>
      </c>
      <c r="N85" s="95">
        <v>22.5</v>
      </c>
      <c r="O85" s="64">
        <v>2530</v>
      </c>
      <c r="P85" s="65">
        <f>Table22457891011234567891011121314151617181920212223242526272829303132[[#This Row],[PEMBULATAN]]*O85</f>
        <v>56925</v>
      </c>
    </row>
    <row r="86" spans="1:16" ht="26.25" customHeight="1" x14ac:dyDescent="0.2">
      <c r="A86" s="14"/>
      <c r="B86" s="75"/>
      <c r="C86" s="73" t="s">
        <v>3873</v>
      </c>
      <c r="D86" s="78" t="s">
        <v>86</v>
      </c>
      <c r="E86" s="13">
        <v>44514</v>
      </c>
      <c r="F86" s="76" t="s">
        <v>554</v>
      </c>
      <c r="G86" s="13">
        <v>44515</v>
      </c>
      <c r="H86" s="77" t="s">
        <v>3366</v>
      </c>
      <c r="I86" s="16">
        <v>70</v>
      </c>
      <c r="J86" s="16">
        <v>40</v>
      </c>
      <c r="K86" s="16">
        <v>25</v>
      </c>
      <c r="L86" s="16">
        <v>6</v>
      </c>
      <c r="M86" s="81">
        <v>17.5</v>
      </c>
      <c r="N86" s="95">
        <v>17.5</v>
      </c>
      <c r="O86" s="64">
        <v>2530</v>
      </c>
      <c r="P86" s="65">
        <f>Table22457891011234567891011121314151617181920212223242526272829303132[[#This Row],[PEMBULATAN]]*O86</f>
        <v>44275</v>
      </c>
    </row>
    <row r="87" spans="1:16" ht="26.25" customHeight="1" x14ac:dyDescent="0.2">
      <c r="A87" s="14"/>
      <c r="B87" s="75"/>
      <c r="C87" s="73" t="s">
        <v>3874</v>
      </c>
      <c r="D87" s="78" t="s">
        <v>86</v>
      </c>
      <c r="E87" s="13">
        <v>44514</v>
      </c>
      <c r="F87" s="76" t="s">
        <v>554</v>
      </c>
      <c r="G87" s="13">
        <v>44515</v>
      </c>
      <c r="H87" s="77" t="s">
        <v>3366</v>
      </c>
      <c r="I87" s="16">
        <v>124</v>
      </c>
      <c r="J87" s="16">
        <v>60</v>
      </c>
      <c r="K87" s="16">
        <v>10</v>
      </c>
      <c r="L87" s="16">
        <v>6</v>
      </c>
      <c r="M87" s="81">
        <v>18.600000000000001</v>
      </c>
      <c r="N87" s="95">
        <v>18.600000000000001</v>
      </c>
      <c r="O87" s="64">
        <v>2530</v>
      </c>
      <c r="P87" s="65">
        <f>Table22457891011234567891011121314151617181920212223242526272829303132[[#This Row],[PEMBULATAN]]*O87</f>
        <v>47058</v>
      </c>
    </row>
    <row r="88" spans="1:16" ht="26.25" customHeight="1" x14ac:dyDescent="0.2">
      <c r="A88" s="14"/>
      <c r="B88" s="75"/>
      <c r="C88" s="73" t="s">
        <v>3875</v>
      </c>
      <c r="D88" s="78" t="s">
        <v>86</v>
      </c>
      <c r="E88" s="13">
        <v>44514</v>
      </c>
      <c r="F88" s="76" t="s">
        <v>554</v>
      </c>
      <c r="G88" s="13">
        <v>44515</v>
      </c>
      <c r="H88" s="77" t="s">
        <v>3366</v>
      </c>
      <c r="I88" s="16">
        <v>60</v>
      </c>
      <c r="J88" s="16">
        <v>44</v>
      </c>
      <c r="K88" s="16">
        <v>44</v>
      </c>
      <c r="L88" s="16">
        <v>2</v>
      </c>
      <c r="M88" s="81">
        <v>29.04</v>
      </c>
      <c r="N88" s="95">
        <v>29.04</v>
      </c>
      <c r="O88" s="64">
        <v>2530</v>
      </c>
      <c r="P88" s="65">
        <f>Table22457891011234567891011121314151617181920212223242526272829303132[[#This Row],[PEMBULATAN]]*O88</f>
        <v>73471.199999999997</v>
      </c>
    </row>
    <row r="89" spans="1:16" ht="26.25" customHeight="1" x14ac:dyDescent="0.2">
      <c r="A89" s="14"/>
      <c r="B89" s="75"/>
      <c r="C89" s="73" t="s">
        <v>3876</v>
      </c>
      <c r="D89" s="78" t="s">
        <v>86</v>
      </c>
      <c r="E89" s="13">
        <v>44514</v>
      </c>
      <c r="F89" s="76" t="s">
        <v>554</v>
      </c>
      <c r="G89" s="13">
        <v>44515</v>
      </c>
      <c r="H89" s="77" t="s">
        <v>3366</v>
      </c>
      <c r="I89" s="16">
        <v>66</v>
      </c>
      <c r="J89" s="16">
        <v>45</v>
      </c>
      <c r="K89" s="16">
        <v>8</v>
      </c>
      <c r="L89" s="16">
        <v>3</v>
      </c>
      <c r="M89" s="81">
        <v>5.94</v>
      </c>
      <c r="N89" s="95">
        <v>5.94</v>
      </c>
      <c r="O89" s="64">
        <v>2530</v>
      </c>
      <c r="P89" s="65">
        <f>Table22457891011234567891011121314151617181920212223242526272829303132[[#This Row],[PEMBULATAN]]*O89</f>
        <v>15028.2</v>
      </c>
    </row>
    <row r="90" spans="1:16" ht="26.25" customHeight="1" x14ac:dyDescent="0.2">
      <c r="A90" s="14"/>
      <c r="B90" s="75"/>
      <c r="C90" s="73" t="s">
        <v>3877</v>
      </c>
      <c r="D90" s="78" t="s">
        <v>86</v>
      </c>
      <c r="E90" s="13">
        <v>44514</v>
      </c>
      <c r="F90" s="76" t="s">
        <v>554</v>
      </c>
      <c r="G90" s="13">
        <v>44515</v>
      </c>
      <c r="H90" s="77" t="s">
        <v>3366</v>
      </c>
      <c r="I90" s="16">
        <v>53</v>
      </c>
      <c r="J90" s="16">
        <v>34</v>
      </c>
      <c r="K90" s="16">
        <v>27</v>
      </c>
      <c r="L90" s="16">
        <v>2</v>
      </c>
      <c r="M90" s="81">
        <v>12.163500000000001</v>
      </c>
      <c r="N90" s="95">
        <v>12.163500000000001</v>
      </c>
      <c r="O90" s="64">
        <v>2530</v>
      </c>
      <c r="P90" s="65">
        <f>Table22457891011234567891011121314151617181920212223242526272829303132[[#This Row],[PEMBULATAN]]*O90</f>
        <v>30773.655000000002</v>
      </c>
    </row>
    <row r="91" spans="1:16" ht="26.25" customHeight="1" x14ac:dyDescent="0.2">
      <c r="A91" s="14"/>
      <c r="B91" s="75"/>
      <c r="C91" s="73" t="s">
        <v>3878</v>
      </c>
      <c r="D91" s="78" t="s">
        <v>86</v>
      </c>
      <c r="E91" s="13">
        <v>44514</v>
      </c>
      <c r="F91" s="76" t="s">
        <v>554</v>
      </c>
      <c r="G91" s="13">
        <v>44515</v>
      </c>
      <c r="H91" s="77" t="s">
        <v>3366</v>
      </c>
      <c r="I91" s="16">
        <v>50</v>
      </c>
      <c r="J91" s="16">
        <v>37</v>
      </c>
      <c r="K91" s="16">
        <v>18</v>
      </c>
      <c r="L91" s="16">
        <v>10</v>
      </c>
      <c r="M91" s="81">
        <v>8.3249999999999993</v>
      </c>
      <c r="N91" s="95">
        <v>11</v>
      </c>
      <c r="O91" s="64">
        <v>2530</v>
      </c>
      <c r="P91" s="65">
        <f>Table22457891011234567891011121314151617181920212223242526272829303132[[#This Row],[PEMBULATAN]]*O91</f>
        <v>27830</v>
      </c>
    </row>
    <row r="92" spans="1:16" ht="26.25" customHeight="1" x14ac:dyDescent="0.2">
      <c r="A92" s="14"/>
      <c r="B92" s="75"/>
      <c r="C92" s="73" t="s">
        <v>3879</v>
      </c>
      <c r="D92" s="78" t="s">
        <v>86</v>
      </c>
      <c r="E92" s="13">
        <v>44514</v>
      </c>
      <c r="F92" s="76" t="s">
        <v>554</v>
      </c>
      <c r="G92" s="13">
        <v>44515</v>
      </c>
      <c r="H92" s="77" t="s">
        <v>3366</v>
      </c>
      <c r="I92" s="16">
        <v>80</v>
      </c>
      <c r="J92" s="16">
        <v>40</v>
      </c>
      <c r="K92" s="16">
        <v>482</v>
      </c>
      <c r="L92" s="16">
        <v>20</v>
      </c>
      <c r="M92" s="81">
        <v>385.6</v>
      </c>
      <c r="N92" s="95">
        <v>385.6</v>
      </c>
      <c r="O92" s="64">
        <v>2530</v>
      </c>
      <c r="P92" s="65">
        <f>Table22457891011234567891011121314151617181920212223242526272829303132[[#This Row],[PEMBULATAN]]*O92</f>
        <v>975568</v>
      </c>
    </row>
    <row r="93" spans="1:16" ht="26.25" customHeight="1" x14ac:dyDescent="0.2">
      <c r="A93" s="14"/>
      <c r="B93" s="75"/>
      <c r="C93" s="73" t="s">
        <v>3880</v>
      </c>
      <c r="D93" s="78" t="s">
        <v>86</v>
      </c>
      <c r="E93" s="13">
        <v>44514</v>
      </c>
      <c r="F93" s="76" t="s">
        <v>554</v>
      </c>
      <c r="G93" s="13">
        <v>44515</v>
      </c>
      <c r="H93" s="77" t="s">
        <v>3366</v>
      </c>
      <c r="I93" s="16">
        <v>200</v>
      </c>
      <c r="J93" s="16">
        <v>20</v>
      </c>
      <c r="K93" s="16">
        <v>18</v>
      </c>
      <c r="L93" s="16">
        <v>7</v>
      </c>
      <c r="M93" s="81">
        <v>18</v>
      </c>
      <c r="N93" s="95">
        <v>18</v>
      </c>
      <c r="O93" s="64">
        <v>2530</v>
      </c>
      <c r="P93" s="65">
        <f>Table22457891011234567891011121314151617181920212223242526272829303132[[#This Row],[PEMBULATAN]]*O93</f>
        <v>45540</v>
      </c>
    </row>
    <row r="94" spans="1:16" ht="26.25" customHeight="1" x14ac:dyDescent="0.2">
      <c r="A94" s="14"/>
      <c r="B94" s="75"/>
      <c r="C94" s="73" t="s">
        <v>3881</v>
      </c>
      <c r="D94" s="78" t="s">
        <v>86</v>
      </c>
      <c r="E94" s="13">
        <v>44514</v>
      </c>
      <c r="F94" s="76" t="s">
        <v>554</v>
      </c>
      <c r="G94" s="13">
        <v>44515</v>
      </c>
      <c r="H94" s="77" t="s">
        <v>3366</v>
      </c>
      <c r="I94" s="16">
        <v>160</v>
      </c>
      <c r="J94" s="16">
        <v>8</v>
      </c>
      <c r="K94" s="16">
        <v>8</v>
      </c>
      <c r="L94" s="16">
        <v>1</v>
      </c>
      <c r="M94" s="81">
        <v>2.56</v>
      </c>
      <c r="N94" s="95">
        <v>2.56</v>
      </c>
      <c r="O94" s="64">
        <v>2530</v>
      </c>
      <c r="P94" s="65">
        <f>Table22457891011234567891011121314151617181920212223242526272829303132[[#This Row],[PEMBULATAN]]*O94</f>
        <v>6476.8</v>
      </c>
    </row>
    <row r="95" spans="1:16" ht="26.25" customHeight="1" x14ac:dyDescent="0.2">
      <c r="A95" s="14"/>
      <c r="B95" s="75"/>
      <c r="C95" s="73" t="s">
        <v>3882</v>
      </c>
      <c r="D95" s="78" t="s">
        <v>86</v>
      </c>
      <c r="E95" s="13">
        <v>44514</v>
      </c>
      <c r="F95" s="76" t="s">
        <v>554</v>
      </c>
      <c r="G95" s="13">
        <v>44515</v>
      </c>
      <c r="H95" s="77" t="s">
        <v>3366</v>
      </c>
      <c r="I95" s="16">
        <v>152</v>
      </c>
      <c r="J95" s="16">
        <v>4</v>
      </c>
      <c r="K95" s="16">
        <v>4</v>
      </c>
      <c r="L95" s="16">
        <v>2</v>
      </c>
      <c r="M95" s="81">
        <v>0.60799999999999998</v>
      </c>
      <c r="N95" s="95">
        <v>2</v>
      </c>
      <c r="O95" s="64">
        <v>2530</v>
      </c>
      <c r="P95" s="65">
        <f>Table22457891011234567891011121314151617181920212223242526272829303132[[#This Row],[PEMBULATAN]]*O95</f>
        <v>5060</v>
      </c>
    </row>
    <row r="96" spans="1:16" ht="26.25" customHeight="1" x14ac:dyDescent="0.2">
      <c r="A96" s="14"/>
      <c r="B96" s="75"/>
      <c r="C96" s="73" t="s">
        <v>3883</v>
      </c>
      <c r="D96" s="78" t="s">
        <v>86</v>
      </c>
      <c r="E96" s="13">
        <v>44514</v>
      </c>
      <c r="F96" s="76" t="s">
        <v>554</v>
      </c>
      <c r="G96" s="13">
        <v>44515</v>
      </c>
      <c r="H96" s="77" t="s">
        <v>3366</v>
      </c>
      <c r="I96" s="16">
        <v>126</v>
      </c>
      <c r="J96" s="16">
        <v>10</v>
      </c>
      <c r="K96" s="16">
        <v>10</v>
      </c>
      <c r="L96" s="16">
        <v>3</v>
      </c>
      <c r="M96" s="81">
        <v>3.15</v>
      </c>
      <c r="N96" s="95">
        <v>3.15</v>
      </c>
      <c r="O96" s="64">
        <v>2530</v>
      </c>
      <c r="P96" s="65">
        <f>Table22457891011234567891011121314151617181920212223242526272829303132[[#This Row],[PEMBULATAN]]*O96</f>
        <v>7969.5</v>
      </c>
    </row>
    <row r="97" spans="1:16" ht="26.25" customHeight="1" x14ac:dyDescent="0.2">
      <c r="A97" s="14"/>
      <c r="B97" s="75"/>
      <c r="C97" s="73" t="s">
        <v>3884</v>
      </c>
      <c r="D97" s="78" t="s">
        <v>86</v>
      </c>
      <c r="E97" s="13">
        <v>44514</v>
      </c>
      <c r="F97" s="76" t="s">
        <v>554</v>
      </c>
      <c r="G97" s="13">
        <v>44515</v>
      </c>
      <c r="H97" s="77" t="s">
        <v>3366</v>
      </c>
      <c r="I97" s="16">
        <v>64</v>
      </c>
      <c r="J97" s="16">
        <v>34</v>
      </c>
      <c r="K97" s="16">
        <v>35</v>
      </c>
      <c r="L97" s="16">
        <v>2</v>
      </c>
      <c r="M97" s="81">
        <v>19.04</v>
      </c>
      <c r="N97" s="95">
        <v>19.04</v>
      </c>
      <c r="O97" s="64">
        <v>2530</v>
      </c>
      <c r="P97" s="65">
        <f>Table22457891011234567891011121314151617181920212223242526272829303132[[#This Row],[PEMBULATAN]]*O97</f>
        <v>48171.199999999997</v>
      </c>
    </row>
    <row r="98" spans="1:16" ht="26.25" customHeight="1" x14ac:dyDescent="0.2">
      <c r="A98" s="14"/>
      <c r="B98" s="75"/>
      <c r="C98" s="73" t="s">
        <v>3885</v>
      </c>
      <c r="D98" s="78" t="s">
        <v>86</v>
      </c>
      <c r="E98" s="13">
        <v>44514</v>
      </c>
      <c r="F98" s="76" t="s">
        <v>554</v>
      </c>
      <c r="G98" s="13">
        <v>44515</v>
      </c>
      <c r="H98" s="77" t="s">
        <v>3366</v>
      </c>
      <c r="I98" s="16">
        <v>64</v>
      </c>
      <c r="J98" s="16">
        <v>45</v>
      </c>
      <c r="K98" s="16">
        <v>8</v>
      </c>
      <c r="L98" s="16">
        <v>2</v>
      </c>
      <c r="M98" s="81">
        <v>5.76</v>
      </c>
      <c r="N98" s="95">
        <v>5.76</v>
      </c>
      <c r="O98" s="64">
        <v>2530</v>
      </c>
      <c r="P98" s="65">
        <f>Table22457891011234567891011121314151617181920212223242526272829303132[[#This Row],[PEMBULATAN]]*O98</f>
        <v>14572.8</v>
      </c>
    </row>
    <row r="99" spans="1:16" ht="26.25" customHeight="1" x14ac:dyDescent="0.2">
      <c r="A99" s="14"/>
      <c r="B99" s="75"/>
      <c r="C99" s="73" t="s">
        <v>3886</v>
      </c>
      <c r="D99" s="78" t="s">
        <v>86</v>
      </c>
      <c r="E99" s="13">
        <v>44514</v>
      </c>
      <c r="F99" s="76" t="s">
        <v>554</v>
      </c>
      <c r="G99" s="13">
        <v>44515</v>
      </c>
      <c r="H99" s="77" t="s">
        <v>3366</v>
      </c>
      <c r="I99" s="16">
        <v>80</v>
      </c>
      <c r="J99" s="16">
        <v>32</v>
      </c>
      <c r="K99" s="16">
        <v>8</v>
      </c>
      <c r="L99" s="16">
        <v>2</v>
      </c>
      <c r="M99" s="81">
        <v>5.12</v>
      </c>
      <c r="N99" s="95">
        <v>5.12</v>
      </c>
      <c r="O99" s="64">
        <v>2530</v>
      </c>
      <c r="P99" s="65">
        <f>Table22457891011234567891011121314151617181920212223242526272829303132[[#This Row],[PEMBULATAN]]*O99</f>
        <v>12953.6</v>
      </c>
    </row>
    <row r="100" spans="1:16" ht="26.25" customHeight="1" x14ac:dyDescent="0.2">
      <c r="A100" s="14"/>
      <c r="B100" s="75"/>
      <c r="C100" s="73" t="s">
        <v>3887</v>
      </c>
      <c r="D100" s="78" t="s">
        <v>86</v>
      </c>
      <c r="E100" s="13">
        <v>44514</v>
      </c>
      <c r="F100" s="76" t="s">
        <v>554</v>
      </c>
      <c r="G100" s="13">
        <v>44515</v>
      </c>
      <c r="H100" s="77" t="s">
        <v>3366</v>
      </c>
      <c r="I100" s="16">
        <v>87</v>
      </c>
      <c r="J100" s="16">
        <v>233</v>
      </c>
      <c r="K100" s="16">
        <v>23</v>
      </c>
      <c r="L100" s="16">
        <v>3</v>
      </c>
      <c r="M100" s="81">
        <v>116.55825</v>
      </c>
      <c r="N100" s="95">
        <v>116.55825</v>
      </c>
      <c r="O100" s="64">
        <v>2530</v>
      </c>
      <c r="P100" s="65">
        <f>Table22457891011234567891011121314151617181920212223242526272829303132[[#This Row],[PEMBULATAN]]*O100</f>
        <v>294892.3725</v>
      </c>
    </row>
    <row r="101" spans="1:16" ht="26.25" customHeight="1" x14ac:dyDescent="0.2">
      <c r="A101" s="14"/>
      <c r="B101" s="75"/>
      <c r="C101" s="73" t="s">
        <v>3888</v>
      </c>
      <c r="D101" s="78" t="s">
        <v>86</v>
      </c>
      <c r="E101" s="13">
        <v>44514</v>
      </c>
      <c r="F101" s="76" t="s">
        <v>554</v>
      </c>
      <c r="G101" s="13">
        <v>44515</v>
      </c>
      <c r="H101" s="77" t="s">
        <v>3366</v>
      </c>
      <c r="I101" s="16">
        <v>70</v>
      </c>
      <c r="J101" s="16">
        <v>55</v>
      </c>
      <c r="K101" s="16">
        <v>20</v>
      </c>
      <c r="L101" s="16">
        <v>2</v>
      </c>
      <c r="M101" s="81">
        <v>19.25</v>
      </c>
      <c r="N101" s="95">
        <v>19.25</v>
      </c>
      <c r="O101" s="64">
        <v>2530</v>
      </c>
      <c r="P101" s="65">
        <f>Table22457891011234567891011121314151617181920212223242526272829303132[[#This Row],[PEMBULATAN]]*O101</f>
        <v>48702.5</v>
      </c>
    </row>
    <row r="102" spans="1:16" ht="26.25" customHeight="1" x14ac:dyDescent="0.2">
      <c r="A102" s="14"/>
      <c r="B102" s="75"/>
      <c r="C102" s="73" t="s">
        <v>3889</v>
      </c>
      <c r="D102" s="78" t="s">
        <v>86</v>
      </c>
      <c r="E102" s="13">
        <v>44514</v>
      </c>
      <c r="F102" s="76" t="s">
        <v>554</v>
      </c>
      <c r="G102" s="13">
        <v>44515</v>
      </c>
      <c r="H102" s="77" t="s">
        <v>3366</v>
      </c>
      <c r="I102" s="16">
        <v>58</v>
      </c>
      <c r="J102" s="16">
        <v>33</v>
      </c>
      <c r="K102" s="16">
        <v>8</v>
      </c>
      <c r="L102" s="16">
        <v>2</v>
      </c>
      <c r="M102" s="81">
        <v>3.8279999999999998</v>
      </c>
      <c r="N102" s="95">
        <v>3.8279999999999998</v>
      </c>
      <c r="O102" s="64">
        <v>2530</v>
      </c>
      <c r="P102" s="65">
        <f>Table22457891011234567891011121314151617181920212223242526272829303132[[#This Row],[PEMBULATAN]]*O102</f>
        <v>9684.84</v>
      </c>
    </row>
    <row r="103" spans="1:16" ht="26.25" customHeight="1" x14ac:dyDescent="0.2">
      <c r="A103" s="14"/>
      <c r="B103" s="75"/>
      <c r="C103" s="73" t="s">
        <v>3890</v>
      </c>
      <c r="D103" s="78" t="s">
        <v>86</v>
      </c>
      <c r="E103" s="13">
        <v>44514</v>
      </c>
      <c r="F103" s="76" t="s">
        <v>554</v>
      </c>
      <c r="G103" s="13">
        <v>44515</v>
      </c>
      <c r="H103" s="77" t="s">
        <v>3366</v>
      </c>
      <c r="I103" s="16">
        <v>50</v>
      </c>
      <c r="J103" s="16">
        <v>37</v>
      </c>
      <c r="K103" s="16">
        <v>18</v>
      </c>
      <c r="L103" s="16">
        <v>10</v>
      </c>
      <c r="M103" s="81">
        <v>8.3249999999999993</v>
      </c>
      <c r="N103" s="95">
        <v>11</v>
      </c>
      <c r="O103" s="64">
        <v>2530</v>
      </c>
      <c r="P103" s="65">
        <f>Table22457891011234567891011121314151617181920212223242526272829303132[[#This Row],[PEMBULATAN]]*O103</f>
        <v>27830</v>
      </c>
    </row>
    <row r="104" spans="1:16" ht="26.25" customHeight="1" x14ac:dyDescent="0.2">
      <c r="A104" s="14"/>
      <c r="B104" s="75"/>
      <c r="C104" s="73" t="s">
        <v>3891</v>
      </c>
      <c r="D104" s="78" t="s">
        <v>86</v>
      </c>
      <c r="E104" s="13">
        <v>44514</v>
      </c>
      <c r="F104" s="76" t="s">
        <v>554</v>
      </c>
      <c r="G104" s="13">
        <v>44515</v>
      </c>
      <c r="H104" s="77" t="s">
        <v>3366</v>
      </c>
      <c r="I104" s="16">
        <v>48</v>
      </c>
      <c r="J104" s="16">
        <v>26</v>
      </c>
      <c r="K104" s="16">
        <v>16</v>
      </c>
      <c r="L104" s="16">
        <v>4</v>
      </c>
      <c r="M104" s="81">
        <v>4.992</v>
      </c>
      <c r="N104" s="95">
        <v>4.992</v>
      </c>
      <c r="O104" s="64">
        <v>2530</v>
      </c>
      <c r="P104" s="65">
        <f>Table22457891011234567891011121314151617181920212223242526272829303132[[#This Row],[PEMBULATAN]]*O104</f>
        <v>12629.76</v>
      </c>
    </row>
    <row r="105" spans="1:16" ht="26.25" customHeight="1" x14ac:dyDescent="0.2">
      <c r="A105" s="14"/>
      <c r="B105" s="75"/>
      <c r="C105" s="73" t="s">
        <v>3892</v>
      </c>
      <c r="D105" s="78" t="s">
        <v>86</v>
      </c>
      <c r="E105" s="13">
        <v>44514</v>
      </c>
      <c r="F105" s="76" t="s">
        <v>554</v>
      </c>
      <c r="G105" s="13">
        <v>44515</v>
      </c>
      <c r="H105" s="77" t="s">
        <v>3366</v>
      </c>
      <c r="I105" s="16">
        <v>95</v>
      </c>
      <c r="J105" s="16">
        <v>48</v>
      </c>
      <c r="K105" s="16">
        <v>30</v>
      </c>
      <c r="L105" s="16">
        <v>7</v>
      </c>
      <c r="M105" s="81">
        <v>34.200000000000003</v>
      </c>
      <c r="N105" s="95">
        <v>34.200000000000003</v>
      </c>
      <c r="O105" s="64">
        <v>2530</v>
      </c>
      <c r="P105" s="65">
        <f>Table22457891011234567891011121314151617181920212223242526272829303132[[#This Row],[PEMBULATAN]]*O105</f>
        <v>86526</v>
      </c>
    </row>
    <row r="106" spans="1:16" ht="26.25" customHeight="1" x14ac:dyDescent="0.2">
      <c r="A106" s="14"/>
      <c r="B106" s="75"/>
      <c r="C106" s="73" t="s">
        <v>3893</v>
      </c>
      <c r="D106" s="78" t="s">
        <v>86</v>
      </c>
      <c r="E106" s="13">
        <v>44514</v>
      </c>
      <c r="F106" s="76" t="s">
        <v>554</v>
      </c>
      <c r="G106" s="13">
        <v>44515</v>
      </c>
      <c r="H106" s="77" t="s">
        <v>3366</v>
      </c>
      <c r="I106" s="16">
        <v>82</v>
      </c>
      <c r="J106" s="16">
        <v>40</v>
      </c>
      <c r="K106" s="16">
        <v>20</v>
      </c>
      <c r="L106" s="16">
        <v>18</v>
      </c>
      <c r="M106" s="81">
        <v>16.399999999999999</v>
      </c>
      <c r="N106" s="95">
        <v>19</v>
      </c>
      <c r="O106" s="64">
        <v>2530</v>
      </c>
      <c r="P106" s="65">
        <f>Table22457891011234567891011121314151617181920212223242526272829303132[[#This Row],[PEMBULATAN]]*O106</f>
        <v>48070</v>
      </c>
    </row>
    <row r="107" spans="1:16" ht="26.25" customHeight="1" x14ac:dyDescent="0.2">
      <c r="A107" s="14"/>
      <c r="B107" s="75"/>
      <c r="C107" s="73" t="s">
        <v>3894</v>
      </c>
      <c r="D107" s="78" t="s">
        <v>86</v>
      </c>
      <c r="E107" s="13">
        <v>44514</v>
      </c>
      <c r="F107" s="76" t="s">
        <v>554</v>
      </c>
      <c r="G107" s="13">
        <v>44515</v>
      </c>
      <c r="H107" s="77" t="s">
        <v>3366</v>
      </c>
      <c r="I107" s="16">
        <v>50</v>
      </c>
      <c r="J107" s="16">
        <v>35</v>
      </c>
      <c r="K107" s="16">
        <v>30</v>
      </c>
      <c r="L107" s="16">
        <v>3</v>
      </c>
      <c r="M107" s="81">
        <v>13.125</v>
      </c>
      <c r="N107" s="95">
        <v>13.125</v>
      </c>
      <c r="O107" s="64">
        <v>2530</v>
      </c>
      <c r="P107" s="65">
        <f>Table22457891011234567891011121314151617181920212223242526272829303132[[#This Row],[PEMBULATAN]]*O107</f>
        <v>33206.25</v>
      </c>
    </row>
    <row r="108" spans="1:16" ht="26.25" customHeight="1" x14ac:dyDescent="0.2">
      <c r="A108" s="14"/>
      <c r="B108" s="75"/>
      <c r="C108" s="73" t="s">
        <v>3895</v>
      </c>
      <c r="D108" s="78" t="s">
        <v>86</v>
      </c>
      <c r="E108" s="13">
        <v>44514</v>
      </c>
      <c r="F108" s="76" t="s">
        <v>554</v>
      </c>
      <c r="G108" s="13">
        <v>44515</v>
      </c>
      <c r="H108" s="77" t="s">
        <v>3366</v>
      </c>
      <c r="I108" s="16">
        <v>68</v>
      </c>
      <c r="J108" s="16">
        <v>24</v>
      </c>
      <c r="K108" s="16">
        <v>24</v>
      </c>
      <c r="L108" s="16">
        <v>1</v>
      </c>
      <c r="M108" s="81">
        <v>9.7919999999999998</v>
      </c>
      <c r="N108" s="95">
        <v>9.7919999999999998</v>
      </c>
      <c r="O108" s="64">
        <v>2530</v>
      </c>
      <c r="P108" s="65">
        <f>Table22457891011234567891011121314151617181920212223242526272829303132[[#This Row],[PEMBULATAN]]*O108</f>
        <v>24773.759999999998</v>
      </c>
    </row>
    <row r="109" spans="1:16" ht="26.25" customHeight="1" x14ac:dyDescent="0.2">
      <c r="A109" s="14"/>
      <c r="B109" s="75"/>
      <c r="C109" s="73" t="s">
        <v>3896</v>
      </c>
      <c r="D109" s="78" t="s">
        <v>86</v>
      </c>
      <c r="E109" s="13">
        <v>44514</v>
      </c>
      <c r="F109" s="76" t="s">
        <v>554</v>
      </c>
      <c r="G109" s="13">
        <v>44515</v>
      </c>
      <c r="H109" s="77" t="s">
        <v>3366</v>
      </c>
      <c r="I109" s="16">
        <v>57</v>
      </c>
      <c r="J109" s="16">
        <v>57</v>
      </c>
      <c r="K109" s="16">
        <v>10</v>
      </c>
      <c r="L109" s="16">
        <v>5</v>
      </c>
      <c r="M109" s="81">
        <v>8.1225000000000005</v>
      </c>
      <c r="N109" s="95">
        <v>8.1225000000000005</v>
      </c>
      <c r="O109" s="64">
        <v>2530</v>
      </c>
      <c r="P109" s="65">
        <f>Table22457891011234567891011121314151617181920212223242526272829303132[[#This Row],[PEMBULATAN]]*O109</f>
        <v>20549.925000000003</v>
      </c>
    </row>
    <row r="110" spans="1:16" ht="26.25" customHeight="1" x14ac:dyDescent="0.2">
      <c r="A110" s="14"/>
      <c r="B110" s="75"/>
      <c r="C110" s="73" t="s">
        <v>3897</v>
      </c>
      <c r="D110" s="78" t="s">
        <v>86</v>
      </c>
      <c r="E110" s="13">
        <v>44514</v>
      </c>
      <c r="F110" s="76" t="s">
        <v>554</v>
      </c>
      <c r="G110" s="13">
        <v>44515</v>
      </c>
      <c r="H110" s="77" t="s">
        <v>3366</v>
      </c>
      <c r="I110" s="16">
        <v>50</v>
      </c>
      <c r="J110" s="16">
        <v>50</v>
      </c>
      <c r="K110" s="16">
        <v>16</v>
      </c>
      <c r="L110" s="16">
        <v>6</v>
      </c>
      <c r="M110" s="81">
        <v>10</v>
      </c>
      <c r="N110" s="95">
        <v>10</v>
      </c>
      <c r="O110" s="64">
        <v>2530</v>
      </c>
      <c r="P110" s="65">
        <f>Table22457891011234567891011121314151617181920212223242526272829303132[[#This Row],[PEMBULATAN]]*O110</f>
        <v>25300</v>
      </c>
    </row>
    <row r="111" spans="1:16" ht="26.25" customHeight="1" x14ac:dyDescent="0.2">
      <c r="A111" s="14"/>
      <c r="B111" s="75"/>
      <c r="C111" s="73" t="s">
        <v>3898</v>
      </c>
      <c r="D111" s="78" t="s">
        <v>86</v>
      </c>
      <c r="E111" s="13">
        <v>44514</v>
      </c>
      <c r="F111" s="76" t="s">
        <v>554</v>
      </c>
      <c r="G111" s="13">
        <v>44515</v>
      </c>
      <c r="H111" s="77" t="s">
        <v>3366</v>
      </c>
      <c r="I111" s="16">
        <v>70</v>
      </c>
      <c r="J111" s="16">
        <v>55</v>
      </c>
      <c r="K111" s="16">
        <v>19</v>
      </c>
      <c r="L111" s="16">
        <v>2</v>
      </c>
      <c r="M111" s="81">
        <v>18.287500000000001</v>
      </c>
      <c r="N111" s="95">
        <v>18.287500000000001</v>
      </c>
      <c r="O111" s="64">
        <v>2530</v>
      </c>
      <c r="P111" s="65">
        <f>Table22457891011234567891011121314151617181920212223242526272829303132[[#This Row],[PEMBULATAN]]*O111</f>
        <v>46267.375</v>
      </c>
    </row>
    <row r="112" spans="1:16" ht="26.25" customHeight="1" x14ac:dyDescent="0.2">
      <c r="A112" s="14"/>
      <c r="B112" s="75"/>
      <c r="C112" s="73" t="s">
        <v>3899</v>
      </c>
      <c r="D112" s="78" t="s">
        <v>86</v>
      </c>
      <c r="E112" s="13">
        <v>44514</v>
      </c>
      <c r="F112" s="76" t="s">
        <v>554</v>
      </c>
      <c r="G112" s="13">
        <v>44515</v>
      </c>
      <c r="H112" s="77" t="s">
        <v>3366</v>
      </c>
      <c r="I112" s="16">
        <v>76</v>
      </c>
      <c r="J112" s="16">
        <v>28</v>
      </c>
      <c r="K112" s="16">
        <v>15</v>
      </c>
      <c r="L112" s="16">
        <v>4</v>
      </c>
      <c r="M112" s="81">
        <v>7.98</v>
      </c>
      <c r="N112" s="95">
        <v>7.98</v>
      </c>
      <c r="O112" s="64">
        <v>2530</v>
      </c>
      <c r="P112" s="65">
        <f>Table22457891011234567891011121314151617181920212223242526272829303132[[#This Row],[PEMBULATAN]]*O112</f>
        <v>20189.400000000001</v>
      </c>
    </row>
    <row r="113" spans="1:16" ht="26.25" customHeight="1" x14ac:dyDescent="0.2">
      <c r="A113" s="14"/>
      <c r="B113" s="75"/>
      <c r="C113" s="73" t="s">
        <v>3900</v>
      </c>
      <c r="D113" s="78" t="s">
        <v>86</v>
      </c>
      <c r="E113" s="13">
        <v>44514</v>
      </c>
      <c r="F113" s="76" t="s">
        <v>554</v>
      </c>
      <c r="G113" s="13">
        <v>44515</v>
      </c>
      <c r="H113" s="77" t="s">
        <v>3366</v>
      </c>
      <c r="I113" s="16">
        <v>108</v>
      </c>
      <c r="J113" s="16">
        <v>22</v>
      </c>
      <c r="K113" s="16">
        <v>19</v>
      </c>
      <c r="L113" s="16">
        <v>6</v>
      </c>
      <c r="M113" s="81">
        <v>11.286</v>
      </c>
      <c r="N113" s="95">
        <v>11.286</v>
      </c>
      <c r="O113" s="64">
        <v>2530</v>
      </c>
      <c r="P113" s="65">
        <f>Table22457891011234567891011121314151617181920212223242526272829303132[[#This Row],[PEMBULATAN]]*O113</f>
        <v>28553.579999999998</v>
      </c>
    </row>
    <row r="114" spans="1:16" ht="26.25" customHeight="1" x14ac:dyDescent="0.2">
      <c r="A114" s="14"/>
      <c r="B114" s="75"/>
      <c r="C114" s="73" t="s">
        <v>3901</v>
      </c>
      <c r="D114" s="78" t="s">
        <v>86</v>
      </c>
      <c r="E114" s="13">
        <v>44514</v>
      </c>
      <c r="F114" s="76" t="s">
        <v>554</v>
      </c>
      <c r="G114" s="13">
        <v>44515</v>
      </c>
      <c r="H114" s="77" t="s">
        <v>3366</v>
      </c>
      <c r="I114" s="16">
        <v>125</v>
      </c>
      <c r="J114" s="16">
        <v>10</v>
      </c>
      <c r="K114" s="16">
        <v>10</v>
      </c>
      <c r="L114" s="16">
        <v>2</v>
      </c>
      <c r="M114" s="81">
        <v>3.125</v>
      </c>
      <c r="N114" s="95">
        <v>3.125</v>
      </c>
      <c r="O114" s="64">
        <v>2530</v>
      </c>
      <c r="P114" s="65">
        <f>Table22457891011234567891011121314151617181920212223242526272829303132[[#This Row],[PEMBULATAN]]*O114</f>
        <v>7906.25</v>
      </c>
    </row>
    <row r="115" spans="1:16" ht="26.25" customHeight="1" x14ac:dyDescent="0.2">
      <c r="A115" s="14"/>
      <c r="B115" s="75"/>
      <c r="C115" s="73" t="s">
        <v>3902</v>
      </c>
      <c r="D115" s="78" t="s">
        <v>86</v>
      </c>
      <c r="E115" s="13">
        <v>44514</v>
      </c>
      <c r="F115" s="76" t="s">
        <v>554</v>
      </c>
      <c r="G115" s="13">
        <v>44515</v>
      </c>
      <c r="H115" s="77" t="s">
        <v>3366</v>
      </c>
      <c r="I115" s="16">
        <v>55</v>
      </c>
      <c r="J115" s="16">
        <v>29</v>
      </c>
      <c r="K115" s="16">
        <v>43</v>
      </c>
      <c r="L115" s="16">
        <v>5</v>
      </c>
      <c r="M115" s="81">
        <v>17.146249999999998</v>
      </c>
      <c r="N115" s="95">
        <v>17.146249999999998</v>
      </c>
      <c r="O115" s="64">
        <v>2530</v>
      </c>
      <c r="P115" s="65">
        <f>Table22457891011234567891011121314151617181920212223242526272829303132[[#This Row],[PEMBULATAN]]*O115</f>
        <v>43380.012499999997</v>
      </c>
    </row>
    <row r="116" spans="1:16" ht="26.25" customHeight="1" x14ac:dyDescent="0.2">
      <c r="A116" s="14"/>
      <c r="B116" s="75"/>
      <c r="C116" s="73" t="s">
        <v>3903</v>
      </c>
      <c r="D116" s="78" t="s">
        <v>86</v>
      </c>
      <c r="E116" s="13">
        <v>44514</v>
      </c>
      <c r="F116" s="76" t="s">
        <v>554</v>
      </c>
      <c r="G116" s="13">
        <v>44515</v>
      </c>
      <c r="H116" s="77" t="s">
        <v>3366</v>
      </c>
      <c r="I116" s="16">
        <v>108</v>
      </c>
      <c r="J116" s="16">
        <v>30</v>
      </c>
      <c r="K116" s="16">
        <v>20</v>
      </c>
      <c r="L116" s="16">
        <v>18</v>
      </c>
      <c r="M116" s="81">
        <v>16.2</v>
      </c>
      <c r="N116" s="95">
        <v>18</v>
      </c>
      <c r="O116" s="64">
        <v>2530</v>
      </c>
      <c r="P116" s="65">
        <f>Table22457891011234567891011121314151617181920212223242526272829303132[[#This Row],[PEMBULATAN]]*O116</f>
        <v>45540</v>
      </c>
    </row>
    <row r="117" spans="1:16" ht="26.25" customHeight="1" x14ac:dyDescent="0.2">
      <c r="A117" s="14"/>
      <c r="B117" s="75"/>
      <c r="C117" s="73" t="s">
        <v>3904</v>
      </c>
      <c r="D117" s="78" t="s">
        <v>86</v>
      </c>
      <c r="E117" s="13">
        <v>44514</v>
      </c>
      <c r="F117" s="76" t="s">
        <v>554</v>
      </c>
      <c r="G117" s="13">
        <v>44515</v>
      </c>
      <c r="H117" s="77" t="s">
        <v>3366</v>
      </c>
      <c r="I117" s="16">
        <v>87</v>
      </c>
      <c r="J117" s="16">
        <v>58</v>
      </c>
      <c r="K117" s="16">
        <v>27</v>
      </c>
      <c r="L117" s="16">
        <v>6</v>
      </c>
      <c r="M117" s="81">
        <v>34.060499999999998</v>
      </c>
      <c r="N117" s="95">
        <v>34.060499999999998</v>
      </c>
      <c r="O117" s="64">
        <v>2530</v>
      </c>
      <c r="P117" s="65">
        <f>Table22457891011234567891011121314151617181920212223242526272829303132[[#This Row],[PEMBULATAN]]*O117</f>
        <v>86173.064999999988</v>
      </c>
    </row>
    <row r="118" spans="1:16" ht="26.25" customHeight="1" x14ac:dyDescent="0.2">
      <c r="A118" s="14"/>
      <c r="B118" s="75"/>
      <c r="C118" s="73" t="s">
        <v>3905</v>
      </c>
      <c r="D118" s="78" t="s">
        <v>86</v>
      </c>
      <c r="E118" s="13">
        <v>44514</v>
      </c>
      <c r="F118" s="76" t="s">
        <v>554</v>
      </c>
      <c r="G118" s="13">
        <v>44515</v>
      </c>
      <c r="H118" s="77" t="s">
        <v>3366</v>
      </c>
      <c r="I118" s="16">
        <v>92</v>
      </c>
      <c r="J118" s="16">
        <v>58</v>
      </c>
      <c r="K118" s="16">
        <v>21</v>
      </c>
      <c r="L118" s="16">
        <v>9</v>
      </c>
      <c r="M118" s="81">
        <v>28.013999999999999</v>
      </c>
      <c r="N118" s="95">
        <v>28.013999999999999</v>
      </c>
      <c r="O118" s="64">
        <v>2530</v>
      </c>
      <c r="P118" s="65">
        <f>Table22457891011234567891011121314151617181920212223242526272829303132[[#This Row],[PEMBULATAN]]*O118</f>
        <v>70875.42</v>
      </c>
    </row>
    <row r="119" spans="1:16" ht="26.25" customHeight="1" x14ac:dyDescent="0.2">
      <c r="A119" s="14"/>
      <c r="B119" s="124"/>
      <c r="C119" s="73" t="s">
        <v>3906</v>
      </c>
      <c r="D119" s="78" t="s">
        <v>86</v>
      </c>
      <c r="E119" s="13">
        <v>44514</v>
      </c>
      <c r="F119" s="76" t="s">
        <v>554</v>
      </c>
      <c r="G119" s="13">
        <v>44515</v>
      </c>
      <c r="H119" s="77" t="s">
        <v>3366</v>
      </c>
      <c r="I119" s="16">
        <v>98</v>
      </c>
      <c r="J119" s="16">
        <v>68</v>
      </c>
      <c r="K119" s="16">
        <v>38</v>
      </c>
      <c r="L119" s="16">
        <v>15</v>
      </c>
      <c r="M119" s="81">
        <v>63.308</v>
      </c>
      <c r="N119" s="95">
        <v>64</v>
      </c>
      <c r="O119" s="64">
        <v>2530</v>
      </c>
      <c r="P119" s="65">
        <f>Table22457891011234567891011121314151617181920212223242526272829303132[[#This Row],[PEMBULATAN]]*O119</f>
        <v>161920</v>
      </c>
    </row>
    <row r="120" spans="1:16" ht="26.25" customHeight="1" x14ac:dyDescent="0.2">
      <c r="A120" s="14"/>
      <c r="B120" s="75" t="s">
        <v>3907</v>
      </c>
      <c r="C120" s="73" t="s">
        <v>3908</v>
      </c>
      <c r="D120" s="78" t="s">
        <v>86</v>
      </c>
      <c r="E120" s="13">
        <v>44514</v>
      </c>
      <c r="F120" s="76" t="s">
        <v>554</v>
      </c>
      <c r="G120" s="13">
        <v>44515</v>
      </c>
      <c r="H120" s="77" t="s">
        <v>3366</v>
      </c>
      <c r="I120" s="16">
        <v>74</v>
      </c>
      <c r="J120" s="16">
        <v>52</v>
      </c>
      <c r="K120" s="16">
        <v>20</v>
      </c>
      <c r="L120" s="16">
        <v>2</v>
      </c>
      <c r="M120" s="81">
        <v>19.239999999999998</v>
      </c>
      <c r="N120" s="95">
        <v>19.239999999999998</v>
      </c>
      <c r="O120" s="64">
        <v>2530</v>
      </c>
      <c r="P120" s="65">
        <f>Table22457891011234567891011121314151617181920212223242526272829303132[[#This Row],[PEMBULATAN]]*O120</f>
        <v>48677.2</v>
      </c>
    </row>
    <row r="121" spans="1:16" ht="26.25" customHeight="1" x14ac:dyDescent="0.2">
      <c r="A121" s="14"/>
      <c r="B121" s="75"/>
      <c r="C121" s="73" t="s">
        <v>3909</v>
      </c>
      <c r="D121" s="78" t="s">
        <v>86</v>
      </c>
      <c r="E121" s="13">
        <v>44514</v>
      </c>
      <c r="F121" s="76" t="s">
        <v>554</v>
      </c>
      <c r="G121" s="13">
        <v>44515</v>
      </c>
      <c r="H121" s="77" t="s">
        <v>3366</v>
      </c>
      <c r="I121" s="16">
        <v>78</v>
      </c>
      <c r="J121" s="16">
        <v>51</v>
      </c>
      <c r="K121" s="16">
        <v>22</v>
      </c>
      <c r="L121" s="16">
        <v>6</v>
      </c>
      <c r="M121" s="81">
        <v>21.879000000000001</v>
      </c>
      <c r="N121" s="95">
        <v>21.879000000000001</v>
      </c>
      <c r="O121" s="64">
        <v>2530</v>
      </c>
      <c r="P121" s="65">
        <f>Table22457891011234567891011121314151617181920212223242526272829303132[[#This Row],[PEMBULATAN]]*O121</f>
        <v>55353.87</v>
      </c>
    </row>
    <row r="122" spans="1:16" ht="22.5" customHeight="1" x14ac:dyDescent="0.2">
      <c r="A122" s="143" t="s">
        <v>30</v>
      </c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5"/>
      <c r="M122" s="79">
        <f>SUBTOTAL(109,Table22457891011234567891011121314151617181920212223242526272829303132[KG VOLUME])</f>
        <v>3729.5832499999992</v>
      </c>
      <c r="N122" s="68">
        <f>SUM(N3:N121)</f>
        <v>3752.3607499999998</v>
      </c>
      <c r="O122" s="146">
        <f>SUM(P3:P121)</f>
        <v>9493472.6974999979</v>
      </c>
      <c r="P122" s="147"/>
    </row>
    <row r="123" spans="1:16" ht="18" customHeight="1" x14ac:dyDescent="0.2">
      <c r="A123" s="85"/>
      <c r="B123" s="56" t="s">
        <v>42</v>
      </c>
      <c r="C123" s="55"/>
      <c r="D123" s="57" t="s">
        <v>43</v>
      </c>
      <c r="E123" s="85"/>
      <c r="F123" s="85"/>
      <c r="G123" s="85"/>
      <c r="H123" s="85"/>
      <c r="I123" s="85"/>
      <c r="J123" s="85"/>
      <c r="K123" s="85"/>
      <c r="L123" s="85"/>
      <c r="M123" s="86"/>
      <c r="N123" s="87" t="s">
        <v>51</v>
      </c>
      <c r="O123" s="88"/>
      <c r="P123" s="88">
        <f>O122*10%</f>
        <v>949347.26974999986</v>
      </c>
    </row>
    <row r="124" spans="1:16" ht="18" customHeight="1" thickBot="1" x14ac:dyDescent="0.25">
      <c r="A124" s="85"/>
      <c r="B124" s="56"/>
      <c r="C124" s="55"/>
      <c r="D124" s="57"/>
      <c r="E124" s="85"/>
      <c r="F124" s="85"/>
      <c r="G124" s="85"/>
      <c r="H124" s="85"/>
      <c r="I124" s="85"/>
      <c r="J124" s="85"/>
      <c r="K124" s="85"/>
      <c r="L124" s="85"/>
      <c r="M124" s="86"/>
      <c r="N124" s="89" t="s">
        <v>52</v>
      </c>
      <c r="O124" s="90"/>
      <c r="P124" s="90">
        <f>O122-P123</f>
        <v>8544125.4277499989</v>
      </c>
    </row>
    <row r="125" spans="1:16" ht="18" customHeight="1" x14ac:dyDescent="0.2">
      <c r="A125" s="11"/>
      <c r="H125" s="63"/>
      <c r="N125" s="62" t="s">
        <v>31</v>
      </c>
      <c r="P125" s="69">
        <f>P124*1%</f>
        <v>85441.254277499989</v>
      </c>
    </row>
    <row r="126" spans="1:16" ht="18" customHeight="1" thickBot="1" x14ac:dyDescent="0.25">
      <c r="A126" s="11"/>
      <c r="H126" s="63"/>
      <c r="N126" s="62" t="s">
        <v>53</v>
      </c>
      <c r="P126" s="71">
        <f>P124*2%</f>
        <v>170882.50855499998</v>
      </c>
    </row>
    <row r="127" spans="1:16" ht="18" customHeight="1" x14ac:dyDescent="0.2">
      <c r="A127" s="11"/>
      <c r="H127" s="63"/>
      <c r="N127" s="66" t="s">
        <v>32</v>
      </c>
      <c r="O127" s="67"/>
      <c r="P127" s="70">
        <f>P124+P125-P126</f>
        <v>8458684.1734724976</v>
      </c>
    </row>
    <row r="129" spans="1:16" x14ac:dyDescent="0.2">
      <c r="A129" s="11"/>
      <c r="H129" s="63"/>
      <c r="P129" s="71"/>
    </row>
    <row r="130" spans="1:16" x14ac:dyDescent="0.2">
      <c r="A130" s="11"/>
      <c r="H130" s="63"/>
      <c r="O130" s="58"/>
      <c r="P130" s="71"/>
    </row>
    <row r="131" spans="1:16" s="3" customFormat="1" x14ac:dyDescent="0.25">
      <c r="A131" s="11"/>
      <c r="B131" s="2"/>
      <c r="C131" s="2"/>
      <c r="E131" s="12"/>
      <c r="H131" s="63"/>
      <c r="N131" s="15"/>
      <c r="O131" s="15"/>
      <c r="P131" s="15"/>
    </row>
    <row r="132" spans="1:16" s="3" customFormat="1" x14ac:dyDescent="0.25">
      <c r="A132" s="11"/>
      <c r="B132" s="2"/>
      <c r="C132" s="2"/>
      <c r="E132" s="12"/>
      <c r="H132" s="63"/>
      <c r="N132" s="15"/>
      <c r="O132" s="15"/>
      <c r="P132" s="15"/>
    </row>
    <row r="133" spans="1:16" s="3" customFormat="1" x14ac:dyDescent="0.25">
      <c r="A133" s="11"/>
      <c r="B133" s="2"/>
      <c r="C133" s="2"/>
      <c r="E133" s="12"/>
      <c r="H133" s="63"/>
      <c r="N133" s="15"/>
      <c r="O133" s="15"/>
      <c r="P133" s="15"/>
    </row>
    <row r="134" spans="1:16" s="3" customFormat="1" x14ac:dyDescent="0.25">
      <c r="A134" s="11"/>
      <c r="B134" s="2"/>
      <c r="C134" s="2"/>
      <c r="E134" s="12"/>
      <c r="H134" s="63"/>
      <c r="N134" s="15"/>
      <c r="O134" s="15"/>
      <c r="P134" s="15"/>
    </row>
    <row r="135" spans="1:16" s="3" customFormat="1" x14ac:dyDescent="0.25">
      <c r="A135" s="11"/>
      <c r="B135" s="2"/>
      <c r="C135" s="2"/>
      <c r="E135" s="12"/>
      <c r="H135" s="63"/>
      <c r="N135" s="15"/>
      <c r="O135" s="15"/>
      <c r="P135" s="15"/>
    </row>
    <row r="136" spans="1:16" s="3" customFormat="1" x14ac:dyDescent="0.25">
      <c r="A136" s="11"/>
      <c r="B136" s="2"/>
      <c r="C136" s="2"/>
      <c r="E136" s="12"/>
      <c r="H136" s="63"/>
      <c r="N136" s="15"/>
      <c r="O136" s="15"/>
      <c r="P136" s="15"/>
    </row>
    <row r="137" spans="1:16" s="3" customFormat="1" x14ac:dyDescent="0.25">
      <c r="A137" s="11"/>
      <c r="B137" s="2"/>
      <c r="C137" s="2"/>
      <c r="E137" s="12"/>
      <c r="H137" s="63"/>
      <c r="N137" s="15"/>
      <c r="O137" s="15"/>
      <c r="P137" s="15"/>
    </row>
    <row r="138" spans="1:16" s="3" customFormat="1" x14ac:dyDescent="0.25">
      <c r="A138" s="11"/>
      <c r="B138" s="2"/>
      <c r="C138" s="2"/>
      <c r="E138" s="12"/>
      <c r="H138" s="63"/>
      <c r="N138" s="15"/>
      <c r="O138" s="15"/>
      <c r="P138" s="15"/>
    </row>
    <row r="139" spans="1:16" s="3" customFormat="1" x14ac:dyDescent="0.25">
      <c r="A139" s="11"/>
      <c r="B139" s="2"/>
      <c r="C139" s="2"/>
      <c r="E139" s="12"/>
      <c r="H139" s="63"/>
      <c r="N139" s="15"/>
      <c r="O139" s="15"/>
      <c r="P139" s="15"/>
    </row>
    <row r="140" spans="1:16" s="3" customFormat="1" x14ac:dyDescent="0.25">
      <c r="A140" s="11"/>
      <c r="B140" s="2"/>
      <c r="C140" s="2"/>
      <c r="E140" s="12"/>
      <c r="H140" s="63"/>
      <c r="N140" s="15"/>
      <c r="O140" s="15"/>
      <c r="P140" s="15"/>
    </row>
    <row r="141" spans="1:16" s="3" customFormat="1" x14ac:dyDescent="0.25">
      <c r="A141" s="11"/>
      <c r="B141" s="2"/>
      <c r="C141" s="2"/>
      <c r="E141" s="12"/>
      <c r="H141" s="63"/>
      <c r="N141" s="15"/>
      <c r="O141" s="15"/>
      <c r="P141" s="15"/>
    </row>
    <row r="142" spans="1:16" s="3" customFormat="1" x14ac:dyDescent="0.25">
      <c r="A142" s="11"/>
      <c r="B142" s="2"/>
      <c r="C142" s="2"/>
      <c r="E142" s="12"/>
      <c r="H142" s="63"/>
      <c r="N142" s="15"/>
      <c r="O142" s="15"/>
      <c r="P142" s="15"/>
    </row>
  </sheetData>
  <mergeCells count="2">
    <mergeCell ref="A122:L122"/>
    <mergeCell ref="O122:P122"/>
  </mergeCells>
  <conditionalFormatting sqref="B3:B121">
    <cfRule type="duplicateValues" dxfId="64" priority="5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9"/>
  <sheetViews>
    <sheetView zoomScale="110" zoomScaleNormal="110" workbookViewId="0">
      <pane xSplit="3" ySplit="2" topLeftCell="D281" activePane="bottomRight" state="frozen"/>
      <selection pane="topRight" activeCell="B1" sqref="B1"/>
      <selection pane="bottomLeft" activeCell="A3" sqref="A3"/>
      <selection pane="bottomRight" activeCell="O290" sqref="O290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10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403871</v>
      </c>
      <c r="B3" s="110" t="s">
        <v>3910</v>
      </c>
      <c r="C3" s="9" t="s">
        <v>3911</v>
      </c>
      <c r="D3" s="76" t="s">
        <v>86</v>
      </c>
      <c r="E3" s="13">
        <v>44514</v>
      </c>
      <c r="F3" s="76" t="s">
        <v>554</v>
      </c>
      <c r="G3" s="13">
        <v>44515</v>
      </c>
      <c r="H3" s="10" t="s">
        <v>3366</v>
      </c>
      <c r="I3" s="1">
        <v>80</v>
      </c>
      <c r="J3" s="1">
        <v>58</v>
      </c>
      <c r="K3" s="1">
        <v>20</v>
      </c>
      <c r="L3" s="1">
        <v>20</v>
      </c>
      <c r="M3" s="80">
        <v>23.2</v>
      </c>
      <c r="N3" s="95">
        <v>23.2</v>
      </c>
      <c r="O3" s="64">
        <v>2530</v>
      </c>
      <c r="P3" s="65">
        <f>Table2245789101123456789101112131415161718192021222324252627282930313233[[#This Row],[PEMBULATAN]]*O3</f>
        <v>58696</v>
      </c>
    </row>
    <row r="4" spans="1:16" ht="26.25" customHeight="1" x14ac:dyDescent="0.2">
      <c r="A4" s="14"/>
      <c r="B4" s="75" t="s">
        <v>3912</v>
      </c>
      <c r="C4" s="73" t="s">
        <v>3913</v>
      </c>
      <c r="D4" s="78" t="s">
        <v>86</v>
      </c>
      <c r="E4" s="13">
        <v>44514</v>
      </c>
      <c r="F4" s="76" t="s">
        <v>554</v>
      </c>
      <c r="G4" s="13">
        <v>44515</v>
      </c>
      <c r="H4" s="77" t="s">
        <v>3366</v>
      </c>
      <c r="I4" s="16">
        <v>81</v>
      </c>
      <c r="J4" s="16">
        <v>53</v>
      </c>
      <c r="K4" s="16">
        <v>30</v>
      </c>
      <c r="L4" s="16">
        <v>15</v>
      </c>
      <c r="M4" s="81">
        <v>32.197499999999998</v>
      </c>
      <c r="N4" s="95">
        <v>32.197499999999998</v>
      </c>
      <c r="O4" s="64">
        <v>2530</v>
      </c>
      <c r="P4" s="65">
        <f>Table2245789101123456789101112131415161718192021222324252627282930313233[[#This Row],[PEMBULATAN]]*O4</f>
        <v>81459.674999999988</v>
      </c>
    </row>
    <row r="5" spans="1:16" ht="26.25" customHeight="1" x14ac:dyDescent="0.2">
      <c r="A5" s="14"/>
      <c r="B5" s="124"/>
      <c r="C5" s="73" t="s">
        <v>3914</v>
      </c>
      <c r="D5" s="78" t="s">
        <v>86</v>
      </c>
      <c r="E5" s="13">
        <v>44514</v>
      </c>
      <c r="F5" s="76" t="s">
        <v>554</v>
      </c>
      <c r="G5" s="13">
        <v>44515</v>
      </c>
      <c r="H5" s="77" t="s">
        <v>3366</v>
      </c>
      <c r="I5" s="16">
        <v>96</v>
      </c>
      <c r="J5" s="16">
        <v>60</v>
      </c>
      <c r="K5" s="16">
        <v>31</v>
      </c>
      <c r="L5" s="16">
        <v>27</v>
      </c>
      <c r="M5" s="81">
        <v>44.64</v>
      </c>
      <c r="N5" s="95">
        <v>44.64</v>
      </c>
      <c r="O5" s="64">
        <v>2530</v>
      </c>
      <c r="P5" s="65">
        <f>Table2245789101123456789101112131415161718192021222324252627282930313233[[#This Row],[PEMBULATAN]]*O5</f>
        <v>112939.2</v>
      </c>
    </row>
    <row r="6" spans="1:16" ht="26.25" customHeight="1" x14ac:dyDescent="0.2">
      <c r="A6" s="14"/>
      <c r="B6" s="75" t="s">
        <v>3915</v>
      </c>
      <c r="C6" s="73" t="s">
        <v>3916</v>
      </c>
      <c r="D6" s="78" t="s">
        <v>86</v>
      </c>
      <c r="E6" s="13">
        <v>44514</v>
      </c>
      <c r="F6" s="76" t="s">
        <v>554</v>
      </c>
      <c r="G6" s="13">
        <v>44515</v>
      </c>
      <c r="H6" s="77" t="s">
        <v>3366</v>
      </c>
      <c r="I6" s="16">
        <v>96</v>
      </c>
      <c r="J6" s="16">
        <v>63</v>
      </c>
      <c r="K6" s="16">
        <v>30</v>
      </c>
      <c r="L6" s="16">
        <v>25</v>
      </c>
      <c r="M6" s="81">
        <v>45.36</v>
      </c>
      <c r="N6" s="95">
        <v>46</v>
      </c>
      <c r="O6" s="64">
        <v>2530</v>
      </c>
      <c r="P6" s="65">
        <f>Table2245789101123456789101112131415161718192021222324252627282930313233[[#This Row],[PEMBULATAN]]*O6</f>
        <v>116380</v>
      </c>
    </row>
    <row r="7" spans="1:16" ht="26.25" customHeight="1" x14ac:dyDescent="0.2">
      <c r="A7" s="14"/>
      <c r="B7" s="75"/>
      <c r="C7" s="73" t="s">
        <v>3917</v>
      </c>
      <c r="D7" s="78" t="s">
        <v>86</v>
      </c>
      <c r="E7" s="13">
        <v>44514</v>
      </c>
      <c r="F7" s="76" t="s">
        <v>554</v>
      </c>
      <c r="G7" s="13">
        <v>44515</v>
      </c>
      <c r="H7" s="77" t="s">
        <v>3366</v>
      </c>
      <c r="I7" s="16">
        <v>80</v>
      </c>
      <c r="J7" s="16">
        <v>67</v>
      </c>
      <c r="K7" s="16">
        <v>12</v>
      </c>
      <c r="L7" s="16">
        <v>6</v>
      </c>
      <c r="M7" s="81">
        <v>16.079999999999998</v>
      </c>
      <c r="N7" s="95">
        <v>16.079999999999998</v>
      </c>
      <c r="O7" s="64">
        <v>2530</v>
      </c>
      <c r="P7" s="65">
        <f>Table2245789101123456789101112131415161718192021222324252627282930313233[[#This Row],[PEMBULATAN]]*O7</f>
        <v>40682.399999999994</v>
      </c>
    </row>
    <row r="8" spans="1:16" ht="26.25" customHeight="1" x14ac:dyDescent="0.2">
      <c r="A8" s="14"/>
      <c r="B8" s="124"/>
      <c r="C8" s="73" t="s">
        <v>3918</v>
      </c>
      <c r="D8" s="78" t="s">
        <v>86</v>
      </c>
      <c r="E8" s="13">
        <v>44514</v>
      </c>
      <c r="F8" s="76" t="s">
        <v>554</v>
      </c>
      <c r="G8" s="13">
        <v>44515</v>
      </c>
      <c r="H8" s="77" t="s">
        <v>3366</v>
      </c>
      <c r="I8" s="16">
        <v>71</v>
      </c>
      <c r="J8" s="16">
        <v>33</v>
      </c>
      <c r="K8" s="16">
        <v>30</v>
      </c>
      <c r="L8" s="16">
        <v>6</v>
      </c>
      <c r="M8" s="81">
        <v>17.572500000000002</v>
      </c>
      <c r="N8" s="95">
        <v>17.572500000000002</v>
      </c>
      <c r="O8" s="64">
        <v>2530</v>
      </c>
      <c r="P8" s="65">
        <f>Table2245789101123456789101112131415161718192021222324252627282930313233[[#This Row],[PEMBULATAN]]*O8</f>
        <v>44458.425000000003</v>
      </c>
    </row>
    <row r="9" spans="1:16" ht="26.25" customHeight="1" x14ac:dyDescent="0.2">
      <c r="A9" s="14"/>
      <c r="B9" s="75" t="s">
        <v>3919</v>
      </c>
      <c r="C9" s="73" t="s">
        <v>3920</v>
      </c>
      <c r="D9" s="78" t="s">
        <v>86</v>
      </c>
      <c r="E9" s="13">
        <v>44514</v>
      </c>
      <c r="F9" s="76" t="s">
        <v>554</v>
      </c>
      <c r="G9" s="13">
        <v>44515</v>
      </c>
      <c r="H9" s="77" t="s">
        <v>3366</v>
      </c>
      <c r="I9" s="16">
        <v>85</v>
      </c>
      <c r="J9" s="16">
        <v>51</v>
      </c>
      <c r="K9" s="16">
        <v>36</v>
      </c>
      <c r="L9" s="16">
        <v>19</v>
      </c>
      <c r="M9" s="81">
        <v>39.015000000000001</v>
      </c>
      <c r="N9" s="95">
        <v>39.015000000000001</v>
      </c>
      <c r="O9" s="64">
        <v>2530</v>
      </c>
      <c r="P9" s="65">
        <f>Table2245789101123456789101112131415161718192021222324252627282930313233[[#This Row],[PEMBULATAN]]*O9</f>
        <v>98707.95</v>
      </c>
    </row>
    <row r="10" spans="1:16" ht="26.25" customHeight="1" x14ac:dyDescent="0.2">
      <c r="A10" s="14"/>
      <c r="B10" s="75"/>
      <c r="C10" s="73" t="s">
        <v>3921</v>
      </c>
      <c r="D10" s="78" t="s">
        <v>86</v>
      </c>
      <c r="E10" s="13">
        <v>44514</v>
      </c>
      <c r="F10" s="76" t="s">
        <v>554</v>
      </c>
      <c r="G10" s="13">
        <v>44515</v>
      </c>
      <c r="H10" s="77" t="s">
        <v>3366</v>
      </c>
      <c r="I10" s="16">
        <v>72</v>
      </c>
      <c r="J10" s="16">
        <v>60</v>
      </c>
      <c r="K10" s="16">
        <v>30</v>
      </c>
      <c r="L10" s="16">
        <v>21</v>
      </c>
      <c r="M10" s="81">
        <v>32.4</v>
      </c>
      <c r="N10" s="95">
        <v>33</v>
      </c>
      <c r="O10" s="64">
        <v>2530</v>
      </c>
      <c r="P10" s="65">
        <f>Table2245789101123456789101112131415161718192021222324252627282930313233[[#This Row],[PEMBULATAN]]*O10</f>
        <v>83490</v>
      </c>
    </row>
    <row r="11" spans="1:16" ht="26.25" customHeight="1" x14ac:dyDescent="0.2">
      <c r="A11" s="14"/>
      <c r="B11" s="75"/>
      <c r="C11" s="73" t="s">
        <v>3922</v>
      </c>
      <c r="D11" s="78" t="s">
        <v>86</v>
      </c>
      <c r="E11" s="13">
        <v>44514</v>
      </c>
      <c r="F11" s="76" t="s">
        <v>554</v>
      </c>
      <c r="G11" s="13">
        <v>44515</v>
      </c>
      <c r="H11" s="77" t="s">
        <v>3366</v>
      </c>
      <c r="I11" s="16">
        <v>85</v>
      </c>
      <c r="J11" s="16">
        <v>56</v>
      </c>
      <c r="K11" s="16">
        <v>32</v>
      </c>
      <c r="L11" s="16">
        <v>17</v>
      </c>
      <c r="M11" s="81">
        <v>38.08</v>
      </c>
      <c r="N11" s="95">
        <v>38.08</v>
      </c>
      <c r="O11" s="64">
        <v>2530</v>
      </c>
      <c r="P11" s="65">
        <f>Table2245789101123456789101112131415161718192021222324252627282930313233[[#This Row],[PEMBULATAN]]*O11</f>
        <v>96342.399999999994</v>
      </c>
    </row>
    <row r="12" spans="1:16" ht="26.25" customHeight="1" x14ac:dyDescent="0.2">
      <c r="A12" s="14"/>
      <c r="B12" s="75"/>
      <c r="C12" s="73" t="s">
        <v>3923</v>
      </c>
      <c r="D12" s="78" t="s">
        <v>86</v>
      </c>
      <c r="E12" s="13">
        <v>44514</v>
      </c>
      <c r="F12" s="76" t="s">
        <v>554</v>
      </c>
      <c r="G12" s="13">
        <v>44515</v>
      </c>
      <c r="H12" s="77" t="s">
        <v>3366</v>
      </c>
      <c r="I12" s="16">
        <v>92</v>
      </c>
      <c r="J12" s="16">
        <v>60</v>
      </c>
      <c r="K12" s="16">
        <v>40</v>
      </c>
      <c r="L12" s="16">
        <v>30</v>
      </c>
      <c r="M12" s="81">
        <v>55.2</v>
      </c>
      <c r="N12" s="95">
        <v>55.2</v>
      </c>
      <c r="O12" s="64">
        <v>2530</v>
      </c>
      <c r="P12" s="65">
        <f>Table2245789101123456789101112131415161718192021222324252627282930313233[[#This Row],[PEMBULATAN]]*O12</f>
        <v>139656</v>
      </c>
    </row>
    <row r="13" spans="1:16" ht="26.25" customHeight="1" x14ac:dyDescent="0.2">
      <c r="A13" s="14"/>
      <c r="B13" s="75"/>
      <c r="C13" s="73" t="s">
        <v>3924</v>
      </c>
      <c r="D13" s="78" t="s">
        <v>86</v>
      </c>
      <c r="E13" s="13">
        <v>44514</v>
      </c>
      <c r="F13" s="76" t="s">
        <v>554</v>
      </c>
      <c r="G13" s="13">
        <v>44515</v>
      </c>
      <c r="H13" s="77" t="s">
        <v>3366</v>
      </c>
      <c r="I13" s="16">
        <v>90</v>
      </c>
      <c r="J13" s="16">
        <v>62</v>
      </c>
      <c r="K13" s="16">
        <v>25</v>
      </c>
      <c r="L13" s="16">
        <v>21</v>
      </c>
      <c r="M13" s="81">
        <v>34.875</v>
      </c>
      <c r="N13" s="95">
        <v>34.875</v>
      </c>
      <c r="O13" s="64">
        <v>2530</v>
      </c>
      <c r="P13" s="65">
        <f>Table2245789101123456789101112131415161718192021222324252627282930313233[[#This Row],[PEMBULATAN]]*O13</f>
        <v>88233.75</v>
      </c>
    </row>
    <row r="14" spans="1:16" ht="26.25" customHeight="1" x14ac:dyDescent="0.2">
      <c r="A14" s="14"/>
      <c r="B14" s="75"/>
      <c r="C14" s="73" t="s">
        <v>3925</v>
      </c>
      <c r="D14" s="78" t="s">
        <v>86</v>
      </c>
      <c r="E14" s="13">
        <v>44514</v>
      </c>
      <c r="F14" s="76" t="s">
        <v>554</v>
      </c>
      <c r="G14" s="13">
        <v>44515</v>
      </c>
      <c r="H14" s="77" t="s">
        <v>3366</v>
      </c>
      <c r="I14" s="16">
        <v>93</v>
      </c>
      <c r="J14" s="16">
        <v>57</v>
      </c>
      <c r="K14" s="16">
        <v>22</v>
      </c>
      <c r="L14" s="16">
        <v>18</v>
      </c>
      <c r="M14" s="81">
        <v>29.1555</v>
      </c>
      <c r="N14" s="95">
        <v>29.1555</v>
      </c>
      <c r="O14" s="64">
        <v>2530</v>
      </c>
      <c r="P14" s="65">
        <f>Table2245789101123456789101112131415161718192021222324252627282930313233[[#This Row],[PEMBULATAN]]*O14</f>
        <v>73763.414999999994</v>
      </c>
    </row>
    <row r="15" spans="1:16" ht="26.25" customHeight="1" x14ac:dyDescent="0.2">
      <c r="A15" s="14"/>
      <c r="B15" s="75"/>
      <c r="C15" s="73" t="s">
        <v>3926</v>
      </c>
      <c r="D15" s="78" t="s">
        <v>86</v>
      </c>
      <c r="E15" s="13">
        <v>44514</v>
      </c>
      <c r="F15" s="76" t="s">
        <v>554</v>
      </c>
      <c r="G15" s="13">
        <v>44515</v>
      </c>
      <c r="H15" s="77" t="s">
        <v>3366</v>
      </c>
      <c r="I15" s="16">
        <v>72</v>
      </c>
      <c r="J15" s="16">
        <v>52</v>
      </c>
      <c r="K15" s="16">
        <v>28</v>
      </c>
      <c r="L15" s="16">
        <v>7</v>
      </c>
      <c r="M15" s="81">
        <v>26.207999999999998</v>
      </c>
      <c r="N15" s="95">
        <v>26.207999999999998</v>
      </c>
      <c r="O15" s="64">
        <v>2530</v>
      </c>
      <c r="P15" s="65">
        <f>Table2245789101123456789101112131415161718192021222324252627282930313233[[#This Row],[PEMBULATAN]]*O15</f>
        <v>66306.239999999991</v>
      </c>
    </row>
    <row r="16" spans="1:16" ht="26.25" customHeight="1" x14ac:dyDescent="0.2">
      <c r="A16" s="14"/>
      <c r="B16" s="75"/>
      <c r="C16" s="73" t="s">
        <v>3927</v>
      </c>
      <c r="D16" s="78" t="s">
        <v>86</v>
      </c>
      <c r="E16" s="13">
        <v>44514</v>
      </c>
      <c r="F16" s="76" t="s">
        <v>554</v>
      </c>
      <c r="G16" s="13">
        <v>44515</v>
      </c>
      <c r="H16" s="77" t="s">
        <v>3366</v>
      </c>
      <c r="I16" s="16">
        <v>80</v>
      </c>
      <c r="J16" s="16">
        <v>70</v>
      </c>
      <c r="K16" s="16">
        <v>35</v>
      </c>
      <c r="L16" s="16">
        <v>7</v>
      </c>
      <c r="M16" s="81">
        <v>49</v>
      </c>
      <c r="N16" s="95">
        <v>49</v>
      </c>
      <c r="O16" s="64">
        <v>2530</v>
      </c>
      <c r="P16" s="65">
        <f>Table2245789101123456789101112131415161718192021222324252627282930313233[[#This Row],[PEMBULATAN]]*O16</f>
        <v>123970</v>
      </c>
    </row>
    <row r="17" spans="1:16" ht="26.25" customHeight="1" x14ac:dyDescent="0.2">
      <c r="A17" s="14"/>
      <c r="B17" s="75"/>
      <c r="C17" s="73" t="s">
        <v>3928</v>
      </c>
      <c r="D17" s="78" t="s">
        <v>86</v>
      </c>
      <c r="E17" s="13">
        <v>44514</v>
      </c>
      <c r="F17" s="76" t="s">
        <v>554</v>
      </c>
      <c r="G17" s="13">
        <v>44515</v>
      </c>
      <c r="H17" s="77" t="s">
        <v>3366</v>
      </c>
      <c r="I17" s="16">
        <v>92</v>
      </c>
      <c r="J17" s="16">
        <v>60</v>
      </c>
      <c r="K17" s="16">
        <v>35</v>
      </c>
      <c r="L17" s="16">
        <v>16</v>
      </c>
      <c r="M17" s="81">
        <v>48.3</v>
      </c>
      <c r="N17" s="95">
        <v>49</v>
      </c>
      <c r="O17" s="64">
        <v>2530</v>
      </c>
      <c r="P17" s="65">
        <f>Table2245789101123456789101112131415161718192021222324252627282930313233[[#This Row],[PEMBULATAN]]*O17</f>
        <v>123970</v>
      </c>
    </row>
    <row r="18" spans="1:16" ht="26.25" customHeight="1" x14ac:dyDescent="0.2">
      <c r="A18" s="14"/>
      <c r="B18" s="75"/>
      <c r="C18" s="73" t="s">
        <v>3929</v>
      </c>
      <c r="D18" s="78" t="s">
        <v>86</v>
      </c>
      <c r="E18" s="13">
        <v>44514</v>
      </c>
      <c r="F18" s="76" t="s">
        <v>554</v>
      </c>
      <c r="G18" s="13">
        <v>44515</v>
      </c>
      <c r="H18" s="77" t="s">
        <v>3366</v>
      </c>
      <c r="I18" s="16">
        <v>80</v>
      </c>
      <c r="J18" s="16">
        <v>57</v>
      </c>
      <c r="K18" s="16">
        <v>32</v>
      </c>
      <c r="L18" s="16">
        <v>8</v>
      </c>
      <c r="M18" s="81">
        <v>36.479999999999997</v>
      </c>
      <c r="N18" s="95">
        <v>37</v>
      </c>
      <c r="O18" s="64">
        <v>2530</v>
      </c>
      <c r="P18" s="65">
        <f>Table2245789101123456789101112131415161718192021222324252627282930313233[[#This Row],[PEMBULATAN]]*O18</f>
        <v>93610</v>
      </c>
    </row>
    <row r="19" spans="1:16" ht="26.25" customHeight="1" x14ac:dyDescent="0.2">
      <c r="A19" s="14"/>
      <c r="B19" s="75"/>
      <c r="C19" s="73" t="s">
        <v>3930</v>
      </c>
      <c r="D19" s="78" t="s">
        <v>86</v>
      </c>
      <c r="E19" s="13">
        <v>44514</v>
      </c>
      <c r="F19" s="76" t="s">
        <v>554</v>
      </c>
      <c r="G19" s="13">
        <v>44515</v>
      </c>
      <c r="H19" s="77" t="s">
        <v>3366</v>
      </c>
      <c r="I19" s="16">
        <v>87</v>
      </c>
      <c r="J19" s="16">
        <v>61</v>
      </c>
      <c r="K19" s="16">
        <v>25</v>
      </c>
      <c r="L19" s="16">
        <v>10</v>
      </c>
      <c r="M19" s="81">
        <v>33.168750000000003</v>
      </c>
      <c r="N19" s="95">
        <v>33.168750000000003</v>
      </c>
      <c r="O19" s="64">
        <v>2530</v>
      </c>
      <c r="P19" s="65">
        <f>Table2245789101123456789101112131415161718192021222324252627282930313233[[#This Row],[PEMBULATAN]]*O19</f>
        <v>83916.9375</v>
      </c>
    </row>
    <row r="20" spans="1:16" ht="26.25" customHeight="1" x14ac:dyDescent="0.2">
      <c r="A20" s="14"/>
      <c r="B20" s="75"/>
      <c r="C20" s="73" t="s">
        <v>3931</v>
      </c>
      <c r="D20" s="78" t="s">
        <v>86</v>
      </c>
      <c r="E20" s="13">
        <v>44514</v>
      </c>
      <c r="F20" s="76" t="s">
        <v>554</v>
      </c>
      <c r="G20" s="13">
        <v>44515</v>
      </c>
      <c r="H20" s="77" t="s">
        <v>3366</v>
      </c>
      <c r="I20" s="16">
        <v>76</v>
      </c>
      <c r="J20" s="16">
        <v>60</v>
      </c>
      <c r="K20" s="16">
        <v>32</v>
      </c>
      <c r="L20" s="16">
        <v>15</v>
      </c>
      <c r="M20" s="81">
        <v>36.479999999999997</v>
      </c>
      <c r="N20" s="95">
        <v>37</v>
      </c>
      <c r="O20" s="64">
        <v>2530</v>
      </c>
      <c r="P20" s="65">
        <f>Table2245789101123456789101112131415161718192021222324252627282930313233[[#This Row],[PEMBULATAN]]*O20</f>
        <v>93610</v>
      </c>
    </row>
    <row r="21" spans="1:16" ht="26.25" customHeight="1" x14ac:dyDescent="0.2">
      <c r="A21" s="14"/>
      <c r="B21" s="75"/>
      <c r="C21" s="73" t="s">
        <v>3932</v>
      </c>
      <c r="D21" s="78" t="s">
        <v>86</v>
      </c>
      <c r="E21" s="13">
        <v>44514</v>
      </c>
      <c r="F21" s="76" t="s">
        <v>554</v>
      </c>
      <c r="G21" s="13">
        <v>44515</v>
      </c>
      <c r="H21" s="77" t="s">
        <v>3366</v>
      </c>
      <c r="I21" s="16">
        <v>100</v>
      </c>
      <c r="J21" s="16">
        <v>55</v>
      </c>
      <c r="K21" s="16">
        <v>32</v>
      </c>
      <c r="L21" s="16">
        <v>22</v>
      </c>
      <c r="M21" s="81">
        <v>44</v>
      </c>
      <c r="N21" s="95">
        <v>44</v>
      </c>
      <c r="O21" s="64">
        <v>2530</v>
      </c>
      <c r="P21" s="65">
        <f>Table2245789101123456789101112131415161718192021222324252627282930313233[[#This Row],[PEMBULATAN]]*O21</f>
        <v>111320</v>
      </c>
    </row>
    <row r="22" spans="1:16" ht="26.25" customHeight="1" x14ac:dyDescent="0.2">
      <c r="A22" s="14"/>
      <c r="B22" s="75"/>
      <c r="C22" s="73" t="s">
        <v>3933</v>
      </c>
      <c r="D22" s="78" t="s">
        <v>86</v>
      </c>
      <c r="E22" s="13">
        <v>44514</v>
      </c>
      <c r="F22" s="76" t="s">
        <v>554</v>
      </c>
      <c r="G22" s="13">
        <v>44515</v>
      </c>
      <c r="H22" s="77" t="s">
        <v>3366</v>
      </c>
      <c r="I22" s="16">
        <v>96</v>
      </c>
      <c r="J22" s="16">
        <v>46</v>
      </c>
      <c r="K22" s="16">
        <v>35</v>
      </c>
      <c r="L22" s="16">
        <v>9</v>
      </c>
      <c r="M22" s="81">
        <v>38.64</v>
      </c>
      <c r="N22" s="95">
        <v>38.64</v>
      </c>
      <c r="O22" s="64">
        <v>2530</v>
      </c>
      <c r="P22" s="65">
        <f>Table2245789101123456789101112131415161718192021222324252627282930313233[[#This Row],[PEMBULATAN]]*O22</f>
        <v>97759.2</v>
      </c>
    </row>
    <row r="23" spans="1:16" ht="26.25" customHeight="1" x14ac:dyDescent="0.2">
      <c r="A23" s="14"/>
      <c r="B23" s="75"/>
      <c r="C23" s="73" t="s">
        <v>3934</v>
      </c>
      <c r="D23" s="78" t="s">
        <v>86</v>
      </c>
      <c r="E23" s="13">
        <v>44514</v>
      </c>
      <c r="F23" s="76" t="s">
        <v>554</v>
      </c>
      <c r="G23" s="13">
        <v>44515</v>
      </c>
      <c r="H23" s="77" t="s">
        <v>3366</v>
      </c>
      <c r="I23" s="16">
        <v>60</v>
      </c>
      <c r="J23" s="16">
        <v>65</v>
      </c>
      <c r="K23" s="16">
        <v>15</v>
      </c>
      <c r="L23" s="16">
        <v>8</v>
      </c>
      <c r="M23" s="81">
        <v>14.625</v>
      </c>
      <c r="N23" s="95">
        <v>14.625</v>
      </c>
      <c r="O23" s="64">
        <v>2530</v>
      </c>
      <c r="P23" s="65">
        <f>Table2245789101123456789101112131415161718192021222324252627282930313233[[#This Row],[PEMBULATAN]]*O23</f>
        <v>37001.25</v>
      </c>
    </row>
    <row r="24" spans="1:16" ht="26.25" customHeight="1" x14ac:dyDescent="0.2">
      <c r="A24" s="14"/>
      <c r="B24" s="75"/>
      <c r="C24" s="73" t="s">
        <v>3935</v>
      </c>
      <c r="D24" s="78" t="s">
        <v>86</v>
      </c>
      <c r="E24" s="13">
        <v>44514</v>
      </c>
      <c r="F24" s="76" t="s">
        <v>554</v>
      </c>
      <c r="G24" s="13">
        <v>44515</v>
      </c>
      <c r="H24" s="77" t="s">
        <v>3366</v>
      </c>
      <c r="I24" s="16">
        <v>65</v>
      </c>
      <c r="J24" s="16">
        <v>60</v>
      </c>
      <c r="K24" s="16">
        <v>24</v>
      </c>
      <c r="L24" s="16">
        <v>10</v>
      </c>
      <c r="M24" s="81">
        <v>23.4</v>
      </c>
      <c r="N24" s="95">
        <v>24</v>
      </c>
      <c r="O24" s="64">
        <v>2530</v>
      </c>
      <c r="P24" s="65">
        <f>Table2245789101123456789101112131415161718192021222324252627282930313233[[#This Row],[PEMBULATAN]]*O24</f>
        <v>60720</v>
      </c>
    </row>
    <row r="25" spans="1:16" ht="26.25" customHeight="1" x14ac:dyDescent="0.2">
      <c r="A25" s="14"/>
      <c r="B25" s="75"/>
      <c r="C25" s="73" t="s">
        <v>3936</v>
      </c>
      <c r="D25" s="78" t="s">
        <v>86</v>
      </c>
      <c r="E25" s="13">
        <v>44514</v>
      </c>
      <c r="F25" s="76" t="s">
        <v>554</v>
      </c>
      <c r="G25" s="13">
        <v>44515</v>
      </c>
      <c r="H25" s="77" t="s">
        <v>3366</v>
      </c>
      <c r="I25" s="16">
        <v>56</v>
      </c>
      <c r="J25" s="16">
        <v>43</v>
      </c>
      <c r="K25" s="16">
        <v>33</v>
      </c>
      <c r="L25" s="16">
        <v>5</v>
      </c>
      <c r="M25" s="81">
        <v>19.866</v>
      </c>
      <c r="N25" s="95">
        <v>19.866</v>
      </c>
      <c r="O25" s="64">
        <v>2530</v>
      </c>
      <c r="P25" s="65">
        <f>Table2245789101123456789101112131415161718192021222324252627282930313233[[#This Row],[PEMBULATAN]]*O25</f>
        <v>50260.979999999996</v>
      </c>
    </row>
    <row r="26" spans="1:16" ht="26.25" customHeight="1" x14ac:dyDescent="0.2">
      <c r="A26" s="14"/>
      <c r="B26" s="75"/>
      <c r="C26" s="73" t="s">
        <v>3937</v>
      </c>
      <c r="D26" s="78" t="s">
        <v>86</v>
      </c>
      <c r="E26" s="13">
        <v>44514</v>
      </c>
      <c r="F26" s="76" t="s">
        <v>554</v>
      </c>
      <c r="G26" s="13">
        <v>44515</v>
      </c>
      <c r="H26" s="77" t="s">
        <v>3366</v>
      </c>
      <c r="I26" s="16">
        <v>84</v>
      </c>
      <c r="J26" s="16">
        <v>50</v>
      </c>
      <c r="K26" s="16">
        <v>38</v>
      </c>
      <c r="L26" s="16">
        <v>9</v>
      </c>
      <c r="M26" s="81">
        <v>39.9</v>
      </c>
      <c r="N26" s="95">
        <v>39.9</v>
      </c>
      <c r="O26" s="64">
        <v>2530</v>
      </c>
      <c r="P26" s="65">
        <f>Table2245789101123456789101112131415161718192021222324252627282930313233[[#This Row],[PEMBULATAN]]*O26</f>
        <v>100947</v>
      </c>
    </row>
    <row r="27" spans="1:16" ht="26.25" customHeight="1" x14ac:dyDescent="0.2">
      <c r="A27" s="14"/>
      <c r="B27" s="75"/>
      <c r="C27" s="73" t="s">
        <v>3938</v>
      </c>
      <c r="D27" s="78" t="s">
        <v>86</v>
      </c>
      <c r="E27" s="13">
        <v>44514</v>
      </c>
      <c r="F27" s="76" t="s">
        <v>554</v>
      </c>
      <c r="G27" s="13">
        <v>44515</v>
      </c>
      <c r="H27" s="77" t="s">
        <v>3366</v>
      </c>
      <c r="I27" s="16">
        <v>94</v>
      </c>
      <c r="J27" s="16">
        <v>70</v>
      </c>
      <c r="K27" s="16">
        <v>31</v>
      </c>
      <c r="L27" s="16">
        <v>20</v>
      </c>
      <c r="M27" s="81">
        <v>50.994999999999997</v>
      </c>
      <c r="N27" s="95">
        <v>50.994999999999997</v>
      </c>
      <c r="O27" s="64">
        <v>2530</v>
      </c>
      <c r="P27" s="65">
        <f>Table2245789101123456789101112131415161718192021222324252627282930313233[[#This Row],[PEMBULATAN]]*O27</f>
        <v>129017.34999999999</v>
      </c>
    </row>
    <row r="28" spans="1:16" ht="26.25" customHeight="1" x14ac:dyDescent="0.2">
      <c r="A28" s="14"/>
      <c r="B28" s="75"/>
      <c r="C28" s="73" t="s">
        <v>3939</v>
      </c>
      <c r="D28" s="78" t="s">
        <v>86</v>
      </c>
      <c r="E28" s="13">
        <v>44514</v>
      </c>
      <c r="F28" s="76" t="s">
        <v>554</v>
      </c>
      <c r="G28" s="13">
        <v>44515</v>
      </c>
      <c r="H28" s="77" t="s">
        <v>3366</v>
      </c>
      <c r="I28" s="16">
        <v>74</v>
      </c>
      <c r="J28" s="16">
        <v>61</v>
      </c>
      <c r="K28" s="16">
        <v>32</v>
      </c>
      <c r="L28" s="16">
        <v>7</v>
      </c>
      <c r="M28" s="81">
        <v>36.112000000000002</v>
      </c>
      <c r="N28" s="95">
        <v>36.112000000000002</v>
      </c>
      <c r="O28" s="64">
        <v>2530</v>
      </c>
      <c r="P28" s="65">
        <f>Table2245789101123456789101112131415161718192021222324252627282930313233[[#This Row],[PEMBULATAN]]*O28</f>
        <v>91363.36</v>
      </c>
    </row>
    <row r="29" spans="1:16" ht="26.25" customHeight="1" x14ac:dyDescent="0.2">
      <c r="A29" s="14"/>
      <c r="B29" s="75"/>
      <c r="C29" s="73" t="s">
        <v>3940</v>
      </c>
      <c r="D29" s="78" t="s">
        <v>86</v>
      </c>
      <c r="E29" s="13">
        <v>44514</v>
      </c>
      <c r="F29" s="76" t="s">
        <v>554</v>
      </c>
      <c r="G29" s="13">
        <v>44515</v>
      </c>
      <c r="H29" s="77" t="s">
        <v>3366</v>
      </c>
      <c r="I29" s="16">
        <v>95</v>
      </c>
      <c r="J29" s="16">
        <v>55</v>
      </c>
      <c r="K29" s="16">
        <v>40</v>
      </c>
      <c r="L29" s="16">
        <v>28</v>
      </c>
      <c r="M29" s="81">
        <v>52.25</v>
      </c>
      <c r="N29" s="95">
        <v>52.25</v>
      </c>
      <c r="O29" s="64">
        <v>2530</v>
      </c>
      <c r="P29" s="65">
        <f>Table2245789101123456789101112131415161718192021222324252627282930313233[[#This Row],[PEMBULATAN]]*O29</f>
        <v>132192.5</v>
      </c>
    </row>
    <row r="30" spans="1:16" ht="26.25" customHeight="1" x14ac:dyDescent="0.2">
      <c r="A30" s="14"/>
      <c r="B30" s="75"/>
      <c r="C30" s="73" t="s">
        <v>3941</v>
      </c>
      <c r="D30" s="78" t="s">
        <v>86</v>
      </c>
      <c r="E30" s="13">
        <v>44514</v>
      </c>
      <c r="F30" s="76" t="s">
        <v>554</v>
      </c>
      <c r="G30" s="13">
        <v>44515</v>
      </c>
      <c r="H30" s="77" t="s">
        <v>3366</v>
      </c>
      <c r="I30" s="16">
        <v>74</v>
      </c>
      <c r="J30" s="16">
        <v>61</v>
      </c>
      <c r="K30" s="16">
        <v>10</v>
      </c>
      <c r="L30" s="16">
        <v>8</v>
      </c>
      <c r="M30" s="81">
        <v>11.285</v>
      </c>
      <c r="N30" s="95">
        <v>11.285</v>
      </c>
      <c r="O30" s="64">
        <v>2530</v>
      </c>
      <c r="P30" s="65">
        <f>Table2245789101123456789101112131415161718192021222324252627282930313233[[#This Row],[PEMBULATAN]]*O30</f>
        <v>28551.05</v>
      </c>
    </row>
    <row r="31" spans="1:16" ht="26.25" customHeight="1" x14ac:dyDescent="0.2">
      <c r="A31" s="14"/>
      <c r="B31" s="75"/>
      <c r="C31" s="73" t="s">
        <v>3942</v>
      </c>
      <c r="D31" s="78" t="s">
        <v>86</v>
      </c>
      <c r="E31" s="13">
        <v>44514</v>
      </c>
      <c r="F31" s="76" t="s">
        <v>554</v>
      </c>
      <c r="G31" s="13">
        <v>44515</v>
      </c>
      <c r="H31" s="77" t="s">
        <v>3366</v>
      </c>
      <c r="I31" s="16">
        <v>83</v>
      </c>
      <c r="J31" s="16">
        <v>57</v>
      </c>
      <c r="K31" s="16">
        <v>21</v>
      </c>
      <c r="L31" s="16">
        <v>9</v>
      </c>
      <c r="M31" s="81">
        <v>24.83775</v>
      </c>
      <c r="N31" s="95">
        <v>24.83775</v>
      </c>
      <c r="O31" s="64">
        <v>2530</v>
      </c>
      <c r="P31" s="65">
        <f>Table2245789101123456789101112131415161718192021222324252627282930313233[[#This Row],[PEMBULATAN]]*O31</f>
        <v>62839.5075</v>
      </c>
    </row>
    <row r="32" spans="1:16" ht="26.25" customHeight="1" x14ac:dyDescent="0.2">
      <c r="A32" s="14"/>
      <c r="B32" s="75"/>
      <c r="C32" s="73" t="s">
        <v>3943</v>
      </c>
      <c r="D32" s="78" t="s">
        <v>86</v>
      </c>
      <c r="E32" s="13">
        <v>44514</v>
      </c>
      <c r="F32" s="76" t="s">
        <v>554</v>
      </c>
      <c r="G32" s="13">
        <v>44515</v>
      </c>
      <c r="H32" s="77" t="s">
        <v>3366</v>
      </c>
      <c r="I32" s="16">
        <v>91</v>
      </c>
      <c r="J32" s="16">
        <v>60</v>
      </c>
      <c r="K32" s="16">
        <v>30</v>
      </c>
      <c r="L32" s="16">
        <v>15</v>
      </c>
      <c r="M32" s="81">
        <v>40.950000000000003</v>
      </c>
      <c r="N32" s="95">
        <v>40.950000000000003</v>
      </c>
      <c r="O32" s="64">
        <v>2530</v>
      </c>
      <c r="P32" s="65">
        <f>Table2245789101123456789101112131415161718192021222324252627282930313233[[#This Row],[PEMBULATAN]]*O32</f>
        <v>103603.5</v>
      </c>
    </row>
    <row r="33" spans="1:16" ht="26.25" customHeight="1" x14ac:dyDescent="0.2">
      <c r="A33" s="14"/>
      <c r="B33" s="75"/>
      <c r="C33" s="73" t="s">
        <v>3944</v>
      </c>
      <c r="D33" s="78" t="s">
        <v>86</v>
      </c>
      <c r="E33" s="13">
        <v>44514</v>
      </c>
      <c r="F33" s="76" t="s">
        <v>554</v>
      </c>
      <c r="G33" s="13">
        <v>44515</v>
      </c>
      <c r="H33" s="77" t="s">
        <v>3366</v>
      </c>
      <c r="I33" s="16">
        <v>66</v>
      </c>
      <c r="J33" s="16">
        <v>67</v>
      </c>
      <c r="K33" s="16">
        <v>33</v>
      </c>
      <c r="L33" s="16">
        <v>11</v>
      </c>
      <c r="M33" s="81">
        <v>36.481499999999997</v>
      </c>
      <c r="N33" s="95">
        <v>37</v>
      </c>
      <c r="O33" s="64">
        <v>2530</v>
      </c>
      <c r="P33" s="65">
        <f>Table2245789101123456789101112131415161718192021222324252627282930313233[[#This Row],[PEMBULATAN]]*O33</f>
        <v>93610</v>
      </c>
    </row>
    <row r="34" spans="1:16" ht="26.25" customHeight="1" x14ac:dyDescent="0.2">
      <c r="A34" s="14"/>
      <c r="B34" s="75"/>
      <c r="C34" s="73" t="s">
        <v>3945</v>
      </c>
      <c r="D34" s="78" t="s">
        <v>86</v>
      </c>
      <c r="E34" s="13">
        <v>44514</v>
      </c>
      <c r="F34" s="76" t="s">
        <v>554</v>
      </c>
      <c r="G34" s="13">
        <v>44515</v>
      </c>
      <c r="H34" s="77" t="s">
        <v>3366</v>
      </c>
      <c r="I34" s="16">
        <v>70</v>
      </c>
      <c r="J34" s="16">
        <v>61</v>
      </c>
      <c r="K34" s="16">
        <v>35</v>
      </c>
      <c r="L34" s="16">
        <v>11</v>
      </c>
      <c r="M34" s="81">
        <v>37.362499999999997</v>
      </c>
      <c r="N34" s="95">
        <v>38</v>
      </c>
      <c r="O34" s="64">
        <v>2530</v>
      </c>
      <c r="P34" s="65">
        <f>Table2245789101123456789101112131415161718192021222324252627282930313233[[#This Row],[PEMBULATAN]]*O34</f>
        <v>96140</v>
      </c>
    </row>
    <row r="35" spans="1:16" ht="26.25" customHeight="1" x14ac:dyDescent="0.2">
      <c r="A35" s="14"/>
      <c r="B35" s="75"/>
      <c r="C35" s="73" t="s">
        <v>3946</v>
      </c>
      <c r="D35" s="78" t="s">
        <v>86</v>
      </c>
      <c r="E35" s="13">
        <v>44514</v>
      </c>
      <c r="F35" s="76" t="s">
        <v>554</v>
      </c>
      <c r="G35" s="13">
        <v>44515</v>
      </c>
      <c r="H35" s="77" t="s">
        <v>3366</v>
      </c>
      <c r="I35" s="16">
        <v>81</v>
      </c>
      <c r="J35" s="16">
        <v>64</v>
      </c>
      <c r="K35" s="16">
        <v>22</v>
      </c>
      <c r="L35" s="16">
        <v>12</v>
      </c>
      <c r="M35" s="81">
        <v>28.512</v>
      </c>
      <c r="N35" s="95">
        <v>28.512</v>
      </c>
      <c r="O35" s="64">
        <v>2530</v>
      </c>
      <c r="P35" s="65">
        <f>Table2245789101123456789101112131415161718192021222324252627282930313233[[#This Row],[PEMBULATAN]]*O35</f>
        <v>72135.360000000001</v>
      </c>
    </row>
    <row r="36" spans="1:16" ht="26.25" customHeight="1" x14ac:dyDescent="0.2">
      <c r="A36" s="14"/>
      <c r="B36" s="75"/>
      <c r="C36" s="73" t="s">
        <v>3947</v>
      </c>
      <c r="D36" s="78" t="s">
        <v>86</v>
      </c>
      <c r="E36" s="13">
        <v>44514</v>
      </c>
      <c r="F36" s="76" t="s">
        <v>554</v>
      </c>
      <c r="G36" s="13">
        <v>44515</v>
      </c>
      <c r="H36" s="77" t="s">
        <v>3366</v>
      </c>
      <c r="I36" s="16">
        <v>82</v>
      </c>
      <c r="J36" s="16">
        <v>63</v>
      </c>
      <c r="K36" s="16">
        <v>30</v>
      </c>
      <c r="L36" s="16">
        <v>12</v>
      </c>
      <c r="M36" s="81">
        <v>38.744999999999997</v>
      </c>
      <c r="N36" s="95">
        <v>38.744999999999997</v>
      </c>
      <c r="O36" s="64">
        <v>2530</v>
      </c>
      <c r="P36" s="65">
        <f>Table2245789101123456789101112131415161718192021222324252627282930313233[[#This Row],[PEMBULATAN]]*O36</f>
        <v>98024.849999999991</v>
      </c>
    </row>
    <row r="37" spans="1:16" ht="26.25" customHeight="1" x14ac:dyDescent="0.2">
      <c r="A37" s="14"/>
      <c r="B37" s="75"/>
      <c r="C37" s="73" t="s">
        <v>3948</v>
      </c>
      <c r="D37" s="78" t="s">
        <v>86</v>
      </c>
      <c r="E37" s="13">
        <v>44514</v>
      </c>
      <c r="F37" s="76" t="s">
        <v>554</v>
      </c>
      <c r="G37" s="13">
        <v>44515</v>
      </c>
      <c r="H37" s="77" t="s">
        <v>3366</v>
      </c>
      <c r="I37" s="16">
        <v>92</v>
      </c>
      <c r="J37" s="16">
        <v>61</v>
      </c>
      <c r="K37" s="16">
        <v>27</v>
      </c>
      <c r="L37" s="16">
        <v>16</v>
      </c>
      <c r="M37" s="81">
        <v>37.881</v>
      </c>
      <c r="N37" s="95">
        <v>37.881</v>
      </c>
      <c r="O37" s="64">
        <v>2530</v>
      </c>
      <c r="P37" s="65">
        <f>Table2245789101123456789101112131415161718192021222324252627282930313233[[#This Row],[PEMBULATAN]]*O37</f>
        <v>95838.930000000008</v>
      </c>
    </row>
    <row r="38" spans="1:16" ht="26.25" customHeight="1" x14ac:dyDescent="0.2">
      <c r="A38" s="14"/>
      <c r="B38" s="75"/>
      <c r="C38" s="73" t="s">
        <v>3949</v>
      </c>
      <c r="D38" s="78" t="s">
        <v>86</v>
      </c>
      <c r="E38" s="13">
        <v>44514</v>
      </c>
      <c r="F38" s="76" t="s">
        <v>554</v>
      </c>
      <c r="G38" s="13">
        <v>44515</v>
      </c>
      <c r="H38" s="77" t="s">
        <v>3366</v>
      </c>
      <c r="I38" s="16">
        <v>81</v>
      </c>
      <c r="J38" s="16">
        <v>62</v>
      </c>
      <c r="K38" s="16">
        <v>26</v>
      </c>
      <c r="L38" s="16">
        <v>14</v>
      </c>
      <c r="M38" s="81">
        <v>32.643000000000001</v>
      </c>
      <c r="N38" s="95">
        <v>32.643000000000001</v>
      </c>
      <c r="O38" s="64">
        <v>2530</v>
      </c>
      <c r="P38" s="65">
        <f>Table2245789101123456789101112131415161718192021222324252627282930313233[[#This Row],[PEMBULATAN]]*O38</f>
        <v>82586.790000000008</v>
      </c>
    </row>
    <row r="39" spans="1:16" ht="26.25" customHeight="1" x14ac:dyDescent="0.2">
      <c r="A39" s="14"/>
      <c r="B39" s="75"/>
      <c r="C39" s="73" t="s">
        <v>3950</v>
      </c>
      <c r="D39" s="78" t="s">
        <v>86</v>
      </c>
      <c r="E39" s="13">
        <v>44514</v>
      </c>
      <c r="F39" s="76" t="s">
        <v>554</v>
      </c>
      <c r="G39" s="13">
        <v>44515</v>
      </c>
      <c r="H39" s="77" t="s">
        <v>3366</v>
      </c>
      <c r="I39" s="16">
        <v>98</v>
      </c>
      <c r="J39" s="16">
        <v>58</v>
      </c>
      <c r="K39" s="16">
        <v>40</v>
      </c>
      <c r="L39" s="16">
        <v>18</v>
      </c>
      <c r="M39" s="81">
        <v>56.84</v>
      </c>
      <c r="N39" s="95">
        <v>56.84</v>
      </c>
      <c r="O39" s="64">
        <v>2530</v>
      </c>
      <c r="P39" s="65">
        <f>Table2245789101123456789101112131415161718192021222324252627282930313233[[#This Row],[PEMBULATAN]]*O39</f>
        <v>143805.20000000001</v>
      </c>
    </row>
    <row r="40" spans="1:16" ht="26.25" customHeight="1" x14ac:dyDescent="0.2">
      <c r="A40" s="14"/>
      <c r="B40" s="75"/>
      <c r="C40" s="73" t="s">
        <v>3951</v>
      </c>
      <c r="D40" s="78" t="s">
        <v>86</v>
      </c>
      <c r="E40" s="13">
        <v>44514</v>
      </c>
      <c r="F40" s="76" t="s">
        <v>554</v>
      </c>
      <c r="G40" s="13">
        <v>44515</v>
      </c>
      <c r="H40" s="77" t="s">
        <v>3366</v>
      </c>
      <c r="I40" s="16">
        <v>93</v>
      </c>
      <c r="J40" s="16">
        <v>52</v>
      </c>
      <c r="K40" s="16">
        <v>41</v>
      </c>
      <c r="L40" s="16">
        <v>25</v>
      </c>
      <c r="M40" s="81">
        <v>49.569000000000003</v>
      </c>
      <c r="N40" s="95">
        <v>49.569000000000003</v>
      </c>
      <c r="O40" s="64">
        <v>2530</v>
      </c>
      <c r="P40" s="65">
        <f>Table2245789101123456789101112131415161718192021222324252627282930313233[[#This Row],[PEMBULATAN]]*O40</f>
        <v>125409.57</v>
      </c>
    </row>
    <row r="41" spans="1:16" ht="26.25" customHeight="1" x14ac:dyDescent="0.2">
      <c r="A41" s="14"/>
      <c r="B41" s="75"/>
      <c r="C41" s="73" t="s">
        <v>3952</v>
      </c>
      <c r="D41" s="78" t="s">
        <v>86</v>
      </c>
      <c r="E41" s="13">
        <v>44514</v>
      </c>
      <c r="F41" s="76" t="s">
        <v>554</v>
      </c>
      <c r="G41" s="13">
        <v>44515</v>
      </c>
      <c r="H41" s="77" t="s">
        <v>3366</v>
      </c>
      <c r="I41" s="16">
        <v>95</v>
      </c>
      <c r="J41" s="16">
        <v>56</v>
      </c>
      <c r="K41" s="16">
        <v>43</v>
      </c>
      <c r="L41" s="16">
        <v>16</v>
      </c>
      <c r="M41" s="81">
        <v>57.19</v>
      </c>
      <c r="N41" s="95">
        <v>57.19</v>
      </c>
      <c r="O41" s="64">
        <v>2530</v>
      </c>
      <c r="P41" s="65">
        <f>Table2245789101123456789101112131415161718192021222324252627282930313233[[#This Row],[PEMBULATAN]]*O41</f>
        <v>144690.69999999998</v>
      </c>
    </row>
    <row r="42" spans="1:16" ht="26.25" customHeight="1" x14ac:dyDescent="0.2">
      <c r="A42" s="14"/>
      <c r="B42" s="75"/>
      <c r="C42" s="73" t="s">
        <v>3953</v>
      </c>
      <c r="D42" s="78" t="s">
        <v>86</v>
      </c>
      <c r="E42" s="13">
        <v>44514</v>
      </c>
      <c r="F42" s="76" t="s">
        <v>554</v>
      </c>
      <c r="G42" s="13">
        <v>44515</v>
      </c>
      <c r="H42" s="77" t="s">
        <v>3366</v>
      </c>
      <c r="I42" s="16">
        <v>71</v>
      </c>
      <c r="J42" s="16">
        <v>68</v>
      </c>
      <c r="K42" s="16">
        <v>20</v>
      </c>
      <c r="L42" s="16">
        <v>10</v>
      </c>
      <c r="M42" s="81">
        <v>24.14</v>
      </c>
      <c r="N42" s="95">
        <v>24.14</v>
      </c>
      <c r="O42" s="64">
        <v>2530</v>
      </c>
      <c r="P42" s="65">
        <f>Table2245789101123456789101112131415161718192021222324252627282930313233[[#This Row],[PEMBULATAN]]*O42</f>
        <v>61074.200000000004</v>
      </c>
    </row>
    <row r="43" spans="1:16" ht="26.25" customHeight="1" x14ac:dyDescent="0.2">
      <c r="A43" s="14"/>
      <c r="B43" s="75"/>
      <c r="C43" s="73" t="s">
        <v>3954</v>
      </c>
      <c r="D43" s="78" t="s">
        <v>86</v>
      </c>
      <c r="E43" s="13">
        <v>44514</v>
      </c>
      <c r="F43" s="76" t="s">
        <v>554</v>
      </c>
      <c r="G43" s="13">
        <v>44515</v>
      </c>
      <c r="H43" s="77" t="s">
        <v>3366</v>
      </c>
      <c r="I43" s="16">
        <v>82</v>
      </c>
      <c r="J43" s="16">
        <v>60</v>
      </c>
      <c r="K43" s="16">
        <v>30</v>
      </c>
      <c r="L43" s="16">
        <v>20</v>
      </c>
      <c r="M43" s="81">
        <v>36.9</v>
      </c>
      <c r="N43" s="95">
        <v>36.9</v>
      </c>
      <c r="O43" s="64">
        <v>2530</v>
      </c>
      <c r="P43" s="65">
        <f>Table2245789101123456789101112131415161718192021222324252627282930313233[[#This Row],[PEMBULATAN]]*O43</f>
        <v>93357</v>
      </c>
    </row>
    <row r="44" spans="1:16" ht="26.25" customHeight="1" x14ac:dyDescent="0.2">
      <c r="A44" s="14"/>
      <c r="B44" s="75"/>
      <c r="C44" s="73" t="s">
        <v>3955</v>
      </c>
      <c r="D44" s="78" t="s">
        <v>86</v>
      </c>
      <c r="E44" s="13">
        <v>44514</v>
      </c>
      <c r="F44" s="76" t="s">
        <v>554</v>
      </c>
      <c r="G44" s="13">
        <v>44515</v>
      </c>
      <c r="H44" s="77" t="s">
        <v>3366</v>
      </c>
      <c r="I44" s="16">
        <v>95</v>
      </c>
      <c r="J44" s="16">
        <v>63</v>
      </c>
      <c r="K44" s="16">
        <v>34</v>
      </c>
      <c r="L44" s="16">
        <v>12</v>
      </c>
      <c r="M44" s="81">
        <v>50.872500000000002</v>
      </c>
      <c r="N44" s="95">
        <v>50.872500000000002</v>
      </c>
      <c r="O44" s="64">
        <v>2530</v>
      </c>
      <c r="P44" s="65">
        <f>Table2245789101123456789101112131415161718192021222324252627282930313233[[#This Row],[PEMBULATAN]]*O44</f>
        <v>128707.425</v>
      </c>
    </row>
    <row r="45" spans="1:16" ht="26.25" customHeight="1" x14ac:dyDescent="0.2">
      <c r="A45" s="14"/>
      <c r="B45" s="75"/>
      <c r="C45" s="73" t="s">
        <v>3956</v>
      </c>
      <c r="D45" s="78" t="s">
        <v>86</v>
      </c>
      <c r="E45" s="13">
        <v>44514</v>
      </c>
      <c r="F45" s="76" t="s">
        <v>554</v>
      </c>
      <c r="G45" s="13">
        <v>44515</v>
      </c>
      <c r="H45" s="77" t="s">
        <v>3366</v>
      </c>
      <c r="I45" s="16">
        <v>82</v>
      </c>
      <c r="J45" s="16">
        <v>62</v>
      </c>
      <c r="K45" s="16">
        <v>34</v>
      </c>
      <c r="L45" s="16">
        <v>7</v>
      </c>
      <c r="M45" s="81">
        <v>43.213999999999999</v>
      </c>
      <c r="N45" s="95">
        <v>43.213999999999999</v>
      </c>
      <c r="O45" s="64">
        <v>2530</v>
      </c>
      <c r="P45" s="65">
        <f>Table2245789101123456789101112131415161718192021222324252627282930313233[[#This Row],[PEMBULATAN]]*O45</f>
        <v>109331.42</v>
      </c>
    </row>
    <row r="46" spans="1:16" ht="26.25" customHeight="1" x14ac:dyDescent="0.2">
      <c r="A46" s="14"/>
      <c r="B46" s="75"/>
      <c r="C46" s="73" t="s">
        <v>3957</v>
      </c>
      <c r="D46" s="78" t="s">
        <v>86</v>
      </c>
      <c r="E46" s="13">
        <v>44514</v>
      </c>
      <c r="F46" s="76" t="s">
        <v>554</v>
      </c>
      <c r="G46" s="13">
        <v>44515</v>
      </c>
      <c r="H46" s="77" t="s">
        <v>3366</v>
      </c>
      <c r="I46" s="16">
        <v>96</v>
      </c>
      <c r="J46" s="16">
        <v>53</v>
      </c>
      <c r="K46" s="16">
        <v>37</v>
      </c>
      <c r="L46" s="16">
        <v>19</v>
      </c>
      <c r="M46" s="81">
        <v>47.064</v>
      </c>
      <c r="N46" s="95">
        <v>47.064</v>
      </c>
      <c r="O46" s="64">
        <v>2530</v>
      </c>
      <c r="P46" s="65">
        <f>Table2245789101123456789101112131415161718192021222324252627282930313233[[#This Row],[PEMBULATAN]]*O46</f>
        <v>119071.92</v>
      </c>
    </row>
    <row r="47" spans="1:16" ht="26.25" customHeight="1" x14ac:dyDescent="0.2">
      <c r="A47" s="14"/>
      <c r="B47" s="75"/>
      <c r="C47" s="73" t="s">
        <v>3958</v>
      </c>
      <c r="D47" s="78" t="s">
        <v>86</v>
      </c>
      <c r="E47" s="13">
        <v>44514</v>
      </c>
      <c r="F47" s="76" t="s">
        <v>554</v>
      </c>
      <c r="G47" s="13">
        <v>44515</v>
      </c>
      <c r="H47" s="77" t="s">
        <v>3366</v>
      </c>
      <c r="I47" s="16">
        <v>83</v>
      </c>
      <c r="J47" s="16">
        <v>61</v>
      </c>
      <c r="K47" s="16">
        <v>28</v>
      </c>
      <c r="L47" s="16">
        <v>11</v>
      </c>
      <c r="M47" s="81">
        <v>35.441000000000003</v>
      </c>
      <c r="N47" s="95">
        <v>36</v>
      </c>
      <c r="O47" s="64">
        <v>2530</v>
      </c>
      <c r="P47" s="65">
        <f>Table2245789101123456789101112131415161718192021222324252627282930313233[[#This Row],[PEMBULATAN]]*O47</f>
        <v>91080</v>
      </c>
    </row>
    <row r="48" spans="1:16" ht="26.25" customHeight="1" x14ac:dyDescent="0.2">
      <c r="A48" s="14"/>
      <c r="B48" s="75"/>
      <c r="C48" s="73" t="s">
        <v>3959</v>
      </c>
      <c r="D48" s="78" t="s">
        <v>86</v>
      </c>
      <c r="E48" s="13">
        <v>44514</v>
      </c>
      <c r="F48" s="76" t="s">
        <v>554</v>
      </c>
      <c r="G48" s="13">
        <v>44515</v>
      </c>
      <c r="H48" s="77" t="s">
        <v>3366</v>
      </c>
      <c r="I48" s="16">
        <v>66</v>
      </c>
      <c r="J48" s="16">
        <v>56</v>
      </c>
      <c r="K48" s="16">
        <v>35</v>
      </c>
      <c r="L48" s="16">
        <v>19</v>
      </c>
      <c r="M48" s="81">
        <v>32.340000000000003</v>
      </c>
      <c r="N48" s="95">
        <v>33</v>
      </c>
      <c r="O48" s="64">
        <v>2530</v>
      </c>
      <c r="P48" s="65">
        <f>Table2245789101123456789101112131415161718192021222324252627282930313233[[#This Row],[PEMBULATAN]]*O48</f>
        <v>83490</v>
      </c>
    </row>
    <row r="49" spans="1:16" ht="26.25" customHeight="1" x14ac:dyDescent="0.2">
      <c r="A49" s="14"/>
      <c r="B49" s="75"/>
      <c r="C49" s="73" t="s">
        <v>3960</v>
      </c>
      <c r="D49" s="78" t="s">
        <v>86</v>
      </c>
      <c r="E49" s="13">
        <v>44514</v>
      </c>
      <c r="F49" s="76" t="s">
        <v>554</v>
      </c>
      <c r="G49" s="13">
        <v>44515</v>
      </c>
      <c r="H49" s="77" t="s">
        <v>3366</v>
      </c>
      <c r="I49" s="16">
        <v>93</v>
      </c>
      <c r="J49" s="16">
        <v>60</v>
      </c>
      <c r="K49" s="16">
        <v>38</v>
      </c>
      <c r="L49" s="16">
        <v>17</v>
      </c>
      <c r="M49" s="81">
        <v>53.01</v>
      </c>
      <c r="N49" s="95">
        <v>53.01</v>
      </c>
      <c r="O49" s="64">
        <v>2530</v>
      </c>
      <c r="P49" s="65">
        <f>Table2245789101123456789101112131415161718192021222324252627282930313233[[#This Row],[PEMBULATAN]]*O49</f>
        <v>134115.29999999999</v>
      </c>
    </row>
    <row r="50" spans="1:16" ht="26.25" customHeight="1" x14ac:dyDescent="0.2">
      <c r="A50" s="14"/>
      <c r="B50" s="75"/>
      <c r="C50" s="73" t="s">
        <v>3961</v>
      </c>
      <c r="D50" s="78" t="s">
        <v>86</v>
      </c>
      <c r="E50" s="13">
        <v>44514</v>
      </c>
      <c r="F50" s="76" t="s">
        <v>554</v>
      </c>
      <c r="G50" s="13">
        <v>44515</v>
      </c>
      <c r="H50" s="77" t="s">
        <v>3366</v>
      </c>
      <c r="I50" s="16">
        <v>90</v>
      </c>
      <c r="J50" s="16">
        <v>54</v>
      </c>
      <c r="K50" s="16">
        <v>36</v>
      </c>
      <c r="L50" s="16">
        <v>23</v>
      </c>
      <c r="M50" s="81">
        <v>43.74</v>
      </c>
      <c r="N50" s="95">
        <v>43.74</v>
      </c>
      <c r="O50" s="64">
        <v>2530</v>
      </c>
      <c r="P50" s="65">
        <f>Table2245789101123456789101112131415161718192021222324252627282930313233[[#This Row],[PEMBULATAN]]*O50</f>
        <v>110662.20000000001</v>
      </c>
    </row>
    <row r="51" spans="1:16" ht="26.25" customHeight="1" x14ac:dyDescent="0.2">
      <c r="A51" s="14"/>
      <c r="B51" s="75"/>
      <c r="C51" s="73" t="s">
        <v>3962</v>
      </c>
      <c r="D51" s="78" t="s">
        <v>86</v>
      </c>
      <c r="E51" s="13">
        <v>44514</v>
      </c>
      <c r="F51" s="76" t="s">
        <v>554</v>
      </c>
      <c r="G51" s="13">
        <v>44515</v>
      </c>
      <c r="H51" s="77" t="s">
        <v>3366</v>
      </c>
      <c r="I51" s="16">
        <v>95</v>
      </c>
      <c r="J51" s="16">
        <v>65</v>
      </c>
      <c r="K51" s="16">
        <v>22</v>
      </c>
      <c r="L51" s="16">
        <v>9</v>
      </c>
      <c r="M51" s="81">
        <v>33.962499999999999</v>
      </c>
      <c r="N51" s="95">
        <v>33.962499999999999</v>
      </c>
      <c r="O51" s="64">
        <v>2530</v>
      </c>
      <c r="P51" s="65">
        <f>Table2245789101123456789101112131415161718192021222324252627282930313233[[#This Row],[PEMBULATAN]]*O51</f>
        <v>85925.125</v>
      </c>
    </row>
    <row r="52" spans="1:16" ht="26.25" customHeight="1" x14ac:dyDescent="0.2">
      <c r="A52" s="14"/>
      <c r="B52" s="75"/>
      <c r="C52" s="73" t="s">
        <v>3963</v>
      </c>
      <c r="D52" s="78" t="s">
        <v>86</v>
      </c>
      <c r="E52" s="13">
        <v>44514</v>
      </c>
      <c r="F52" s="76" t="s">
        <v>554</v>
      </c>
      <c r="G52" s="13">
        <v>44515</v>
      </c>
      <c r="H52" s="77" t="s">
        <v>3366</v>
      </c>
      <c r="I52" s="16">
        <v>80</v>
      </c>
      <c r="J52" s="16">
        <v>63</v>
      </c>
      <c r="K52" s="16">
        <v>23</v>
      </c>
      <c r="L52" s="16">
        <v>16</v>
      </c>
      <c r="M52" s="81">
        <v>28.98</v>
      </c>
      <c r="N52" s="95">
        <v>28.98</v>
      </c>
      <c r="O52" s="64">
        <v>2530</v>
      </c>
      <c r="P52" s="65">
        <f>Table2245789101123456789101112131415161718192021222324252627282930313233[[#This Row],[PEMBULATAN]]*O52</f>
        <v>73319.399999999994</v>
      </c>
    </row>
    <row r="53" spans="1:16" ht="26.25" customHeight="1" x14ac:dyDescent="0.2">
      <c r="A53" s="14"/>
      <c r="B53" s="75"/>
      <c r="C53" s="73" t="s">
        <v>3964</v>
      </c>
      <c r="D53" s="78" t="s">
        <v>86</v>
      </c>
      <c r="E53" s="13">
        <v>44514</v>
      </c>
      <c r="F53" s="76" t="s">
        <v>554</v>
      </c>
      <c r="G53" s="13">
        <v>44515</v>
      </c>
      <c r="H53" s="77" t="s">
        <v>3366</v>
      </c>
      <c r="I53" s="16">
        <v>96</v>
      </c>
      <c r="J53" s="16">
        <v>47</v>
      </c>
      <c r="K53" s="16">
        <v>31</v>
      </c>
      <c r="L53" s="16">
        <v>10</v>
      </c>
      <c r="M53" s="81">
        <v>34.968000000000004</v>
      </c>
      <c r="N53" s="95">
        <v>34.968000000000004</v>
      </c>
      <c r="O53" s="64">
        <v>2530</v>
      </c>
      <c r="P53" s="65">
        <f>Table2245789101123456789101112131415161718192021222324252627282930313233[[#This Row],[PEMBULATAN]]*O53</f>
        <v>88469.040000000008</v>
      </c>
    </row>
    <row r="54" spans="1:16" ht="26.25" customHeight="1" x14ac:dyDescent="0.2">
      <c r="A54" s="14"/>
      <c r="B54" s="75"/>
      <c r="C54" s="73" t="s">
        <v>3965</v>
      </c>
      <c r="D54" s="78" t="s">
        <v>86</v>
      </c>
      <c r="E54" s="13">
        <v>44514</v>
      </c>
      <c r="F54" s="76" t="s">
        <v>554</v>
      </c>
      <c r="G54" s="13">
        <v>44515</v>
      </c>
      <c r="H54" s="77" t="s">
        <v>3366</v>
      </c>
      <c r="I54" s="16">
        <v>70</v>
      </c>
      <c r="J54" s="16">
        <v>55</v>
      </c>
      <c r="K54" s="16">
        <v>25</v>
      </c>
      <c r="L54" s="16">
        <v>6</v>
      </c>
      <c r="M54" s="81">
        <v>24.0625</v>
      </c>
      <c r="N54" s="95">
        <v>24.0625</v>
      </c>
      <c r="O54" s="64">
        <v>2530</v>
      </c>
      <c r="P54" s="65">
        <f>Table2245789101123456789101112131415161718192021222324252627282930313233[[#This Row],[PEMBULATAN]]*O54</f>
        <v>60878.125</v>
      </c>
    </row>
    <row r="55" spans="1:16" ht="26.25" customHeight="1" x14ac:dyDescent="0.2">
      <c r="A55" s="14"/>
      <c r="B55" s="75"/>
      <c r="C55" s="73" t="s">
        <v>3966</v>
      </c>
      <c r="D55" s="78" t="s">
        <v>86</v>
      </c>
      <c r="E55" s="13">
        <v>44514</v>
      </c>
      <c r="F55" s="76" t="s">
        <v>554</v>
      </c>
      <c r="G55" s="13">
        <v>44515</v>
      </c>
      <c r="H55" s="77" t="s">
        <v>3366</v>
      </c>
      <c r="I55" s="16">
        <v>93</v>
      </c>
      <c r="J55" s="16">
        <v>53</v>
      </c>
      <c r="K55" s="16">
        <v>35</v>
      </c>
      <c r="L55" s="16">
        <v>25</v>
      </c>
      <c r="M55" s="81">
        <v>43.128749999999997</v>
      </c>
      <c r="N55" s="95">
        <v>43.128749999999997</v>
      </c>
      <c r="O55" s="64">
        <v>2530</v>
      </c>
      <c r="P55" s="65">
        <f>Table2245789101123456789101112131415161718192021222324252627282930313233[[#This Row],[PEMBULATAN]]*O55</f>
        <v>109115.73749999999</v>
      </c>
    </row>
    <row r="56" spans="1:16" ht="26.25" customHeight="1" x14ac:dyDescent="0.2">
      <c r="A56" s="14"/>
      <c r="B56" s="75"/>
      <c r="C56" s="73" t="s">
        <v>3967</v>
      </c>
      <c r="D56" s="78" t="s">
        <v>86</v>
      </c>
      <c r="E56" s="13">
        <v>44514</v>
      </c>
      <c r="F56" s="76" t="s">
        <v>554</v>
      </c>
      <c r="G56" s="13">
        <v>44515</v>
      </c>
      <c r="H56" s="77" t="s">
        <v>3366</v>
      </c>
      <c r="I56" s="16">
        <v>102</v>
      </c>
      <c r="J56" s="16">
        <v>52</v>
      </c>
      <c r="K56" s="16">
        <v>34</v>
      </c>
      <c r="L56" s="16">
        <v>12</v>
      </c>
      <c r="M56" s="81">
        <v>45.084000000000003</v>
      </c>
      <c r="N56" s="95">
        <v>45.084000000000003</v>
      </c>
      <c r="O56" s="64">
        <v>2530</v>
      </c>
      <c r="P56" s="65">
        <f>Table2245789101123456789101112131415161718192021222324252627282930313233[[#This Row],[PEMBULATAN]]*O56</f>
        <v>114062.52</v>
      </c>
    </row>
    <row r="57" spans="1:16" ht="26.25" customHeight="1" x14ac:dyDescent="0.2">
      <c r="A57" s="14"/>
      <c r="B57" s="75"/>
      <c r="C57" s="73" t="s">
        <v>3968</v>
      </c>
      <c r="D57" s="78" t="s">
        <v>86</v>
      </c>
      <c r="E57" s="13">
        <v>44514</v>
      </c>
      <c r="F57" s="76" t="s">
        <v>554</v>
      </c>
      <c r="G57" s="13">
        <v>44515</v>
      </c>
      <c r="H57" s="77" t="s">
        <v>3366</v>
      </c>
      <c r="I57" s="16">
        <v>102</v>
      </c>
      <c r="J57" s="16">
        <v>65</v>
      </c>
      <c r="K57" s="16">
        <v>32</v>
      </c>
      <c r="L57" s="16">
        <v>25</v>
      </c>
      <c r="M57" s="81">
        <v>53.04</v>
      </c>
      <c r="N57" s="95">
        <v>53.04</v>
      </c>
      <c r="O57" s="64">
        <v>2530</v>
      </c>
      <c r="P57" s="65">
        <f>Table2245789101123456789101112131415161718192021222324252627282930313233[[#This Row],[PEMBULATAN]]*O57</f>
        <v>134191.20000000001</v>
      </c>
    </row>
    <row r="58" spans="1:16" ht="26.25" customHeight="1" x14ac:dyDescent="0.2">
      <c r="A58" s="14"/>
      <c r="B58" s="75"/>
      <c r="C58" s="73" t="s">
        <v>3969</v>
      </c>
      <c r="D58" s="78" t="s">
        <v>86</v>
      </c>
      <c r="E58" s="13">
        <v>44514</v>
      </c>
      <c r="F58" s="76" t="s">
        <v>554</v>
      </c>
      <c r="G58" s="13">
        <v>44515</v>
      </c>
      <c r="H58" s="77" t="s">
        <v>3366</v>
      </c>
      <c r="I58" s="16">
        <v>91</v>
      </c>
      <c r="J58" s="16">
        <v>62</v>
      </c>
      <c r="K58" s="16">
        <v>32</v>
      </c>
      <c r="L58" s="16">
        <v>16</v>
      </c>
      <c r="M58" s="81">
        <v>45.136000000000003</v>
      </c>
      <c r="N58" s="95">
        <v>45.136000000000003</v>
      </c>
      <c r="O58" s="64">
        <v>2530</v>
      </c>
      <c r="P58" s="65">
        <f>Table2245789101123456789101112131415161718192021222324252627282930313233[[#This Row],[PEMBULATAN]]*O58</f>
        <v>114194.08</v>
      </c>
    </row>
    <row r="59" spans="1:16" ht="26.25" customHeight="1" x14ac:dyDescent="0.2">
      <c r="A59" s="14"/>
      <c r="B59" s="75"/>
      <c r="C59" s="73" t="s">
        <v>3970</v>
      </c>
      <c r="D59" s="78" t="s">
        <v>86</v>
      </c>
      <c r="E59" s="13">
        <v>44514</v>
      </c>
      <c r="F59" s="76" t="s">
        <v>554</v>
      </c>
      <c r="G59" s="13">
        <v>44515</v>
      </c>
      <c r="H59" s="77" t="s">
        <v>3366</v>
      </c>
      <c r="I59" s="16">
        <v>80</v>
      </c>
      <c r="J59" s="16">
        <v>60</v>
      </c>
      <c r="K59" s="16">
        <v>22</v>
      </c>
      <c r="L59" s="16">
        <v>14</v>
      </c>
      <c r="M59" s="81">
        <v>26.4</v>
      </c>
      <c r="N59" s="95">
        <v>27</v>
      </c>
      <c r="O59" s="64">
        <v>2530</v>
      </c>
      <c r="P59" s="65">
        <f>Table2245789101123456789101112131415161718192021222324252627282930313233[[#This Row],[PEMBULATAN]]*O59</f>
        <v>68310</v>
      </c>
    </row>
    <row r="60" spans="1:16" ht="26.25" customHeight="1" x14ac:dyDescent="0.2">
      <c r="A60" s="14"/>
      <c r="B60" s="75"/>
      <c r="C60" s="73" t="s">
        <v>3971</v>
      </c>
      <c r="D60" s="78" t="s">
        <v>86</v>
      </c>
      <c r="E60" s="13">
        <v>44514</v>
      </c>
      <c r="F60" s="76" t="s">
        <v>554</v>
      </c>
      <c r="G60" s="13">
        <v>44515</v>
      </c>
      <c r="H60" s="77" t="s">
        <v>3366</v>
      </c>
      <c r="I60" s="16">
        <v>90</v>
      </c>
      <c r="J60" s="16">
        <v>50</v>
      </c>
      <c r="K60" s="16">
        <v>34</v>
      </c>
      <c r="L60" s="16">
        <v>22</v>
      </c>
      <c r="M60" s="81">
        <v>38.25</v>
      </c>
      <c r="N60" s="95">
        <v>38.25</v>
      </c>
      <c r="O60" s="64">
        <v>2530</v>
      </c>
      <c r="P60" s="65">
        <f>Table2245789101123456789101112131415161718192021222324252627282930313233[[#This Row],[PEMBULATAN]]*O60</f>
        <v>96772.5</v>
      </c>
    </row>
    <row r="61" spans="1:16" ht="26.25" customHeight="1" x14ac:dyDescent="0.2">
      <c r="A61" s="14"/>
      <c r="B61" s="75"/>
      <c r="C61" s="73" t="s">
        <v>3972</v>
      </c>
      <c r="D61" s="78" t="s">
        <v>86</v>
      </c>
      <c r="E61" s="13">
        <v>44514</v>
      </c>
      <c r="F61" s="76" t="s">
        <v>554</v>
      </c>
      <c r="G61" s="13">
        <v>44515</v>
      </c>
      <c r="H61" s="77" t="s">
        <v>3366</v>
      </c>
      <c r="I61" s="16">
        <v>90</v>
      </c>
      <c r="J61" s="16">
        <v>62</v>
      </c>
      <c r="K61" s="16">
        <v>24</v>
      </c>
      <c r="L61" s="16">
        <v>17</v>
      </c>
      <c r="M61" s="81">
        <v>33.479999999999997</v>
      </c>
      <c r="N61" s="95">
        <v>34</v>
      </c>
      <c r="O61" s="64">
        <v>2530</v>
      </c>
      <c r="P61" s="65">
        <f>Table2245789101123456789101112131415161718192021222324252627282930313233[[#This Row],[PEMBULATAN]]*O61</f>
        <v>86020</v>
      </c>
    </row>
    <row r="62" spans="1:16" ht="26.25" customHeight="1" x14ac:dyDescent="0.2">
      <c r="A62" s="14"/>
      <c r="B62" s="75"/>
      <c r="C62" s="73" t="s">
        <v>3973</v>
      </c>
      <c r="D62" s="78" t="s">
        <v>86</v>
      </c>
      <c r="E62" s="13">
        <v>44514</v>
      </c>
      <c r="F62" s="76" t="s">
        <v>554</v>
      </c>
      <c r="G62" s="13">
        <v>44515</v>
      </c>
      <c r="H62" s="77" t="s">
        <v>3366</v>
      </c>
      <c r="I62" s="16">
        <v>92</v>
      </c>
      <c r="J62" s="16">
        <v>56</v>
      </c>
      <c r="K62" s="16">
        <v>36</v>
      </c>
      <c r="L62" s="16">
        <v>27</v>
      </c>
      <c r="M62" s="81">
        <v>46.368000000000002</v>
      </c>
      <c r="N62" s="95">
        <v>47</v>
      </c>
      <c r="O62" s="64">
        <v>2530</v>
      </c>
      <c r="P62" s="65">
        <f>Table2245789101123456789101112131415161718192021222324252627282930313233[[#This Row],[PEMBULATAN]]*O62</f>
        <v>118910</v>
      </c>
    </row>
    <row r="63" spans="1:16" ht="26.25" customHeight="1" x14ac:dyDescent="0.2">
      <c r="A63" s="14"/>
      <c r="B63" s="75"/>
      <c r="C63" s="73" t="s">
        <v>3974</v>
      </c>
      <c r="D63" s="78" t="s">
        <v>86</v>
      </c>
      <c r="E63" s="13">
        <v>44514</v>
      </c>
      <c r="F63" s="76" t="s">
        <v>554</v>
      </c>
      <c r="G63" s="13">
        <v>44515</v>
      </c>
      <c r="H63" s="77" t="s">
        <v>3366</v>
      </c>
      <c r="I63" s="16">
        <v>85</v>
      </c>
      <c r="J63" s="16">
        <v>60</v>
      </c>
      <c r="K63" s="16">
        <v>25</v>
      </c>
      <c r="L63" s="16">
        <v>13</v>
      </c>
      <c r="M63" s="81">
        <v>31.875</v>
      </c>
      <c r="N63" s="95">
        <v>31.875</v>
      </c>
      <c r="O63" s="64">
        <v>2530</v>
      </c>
      <c r="P63" s="65">
        <f>Table2245789101123456789101112131415161718192021222324252627282930313233[[#This Row],[PEMBULATAN]]*O63</f>
        <v>80643.75</v>
      </c>
    </row>
    <row r="64" spans="1:16" ht="26.25" customHeight="1" x14ac:dyDescent="0.2">
      <c r="A64" s="14"/>
      <c r="B64" s="75"/>
      <c r="C64" s="73" t="s">
        <v>3975</v>
      </c>
      <c r="D64" s="78" t="s">
        <v>86</v>
      </c>
      <c r="E64" s="13">
        <v>44514</v>
      </c>
      <c r="F64" s="76" t="s">
        <v>554</v>
      </c>
      <c r="G64" s="13">
        <v>44515</v>
      </c>
      <c r="H64" s="77" t="s">
        <v>3366</v>
      </c>
      <c r="I64" s="16">
        <v>100</v>
      </c>
      <c r="J64" s="16">
        <v>53</v>
      </c>
      <c r="K64" s="16">
        <v>40</v>
      </c>
      <c r="L64" s="16">
        <v>12</v>
      </c>
      <c r="M64" s="81">
        <v>53</v>
      </c>
      <c r="N64" s="95">
        <v>53</v>
      </c>
      <c r="O64" s="64">
        <v>2530</v>
      </c>
      <c r="P64" s="65">
        <f>Table2245789101123456789101112131415161718192021222324252627282930313233[[#This Row],[PEMBULATAN]]*O64</f>
        <v>134090</v>
      </c>
    </row>
    <row r="65" spans="1:16" ht="26.25" customHeight="1" x14ac:dyDescent="0.2">
      <c r="A65" s="14"/>
      <c r="B65" s="75"/>
      <c r="C65" s="73" t="s">
        <v>3976</v>
      </c>
      <c r="D65" s="78" t="s">
        <v>86</v>
      </c>
      <c r="E65" s="13">
        <v>44514</v>
      </c>
      <c r="F65" s="76" t="s">
        <v>554</v>
      </c>
      <c r="G65" s="13">
        <v>44515</v>
      </c>
      <c r="H65" s="77" t="s">
        <v>3366</v>
      </c>
      <c r="I65" s="16">
        <v>80</v>
      </c>
      <c r="J65" s="16">
        <v>43</v>
      </c>
      <c r="K65" s="16">
        <v>25</v>
      </c>
      <c r="L65" s="16">
        <v>10</v>
      </c>
      <c r="M65" s="81">
        <v>21.5</v>
      </c>
      <c r="N65" s="95">
        <v>21.5</v>
      </c>
      <c r="O65" s="64">
        <v>2530</v>
      </c>
      <c r="P65" s="65">
        <f>Table2245789101123456789101112131415161718192021222324252627282930313233[[#This Row],[PEMBULATAN]]*O65</f>
        <v>54395</v>
      </c>
    </row>
    <row r="66" spans="1:16" ht="26.25" customHeight="1" x14ac:dyDescent="0.2">
      <c r="A66" s="14"/>
      <c r="B66" s="75"/>
      <c r="C66" s="73" t="s">
        <v>3977</v>
      </c>
      <c r="D66" s="78" t="s">
        <v>86</v>
      </c>
      <c r="E66" s="13">
        <v>44514</v>
      </c>
      <c r="F66" s="76" t="s">
        <v>554</v>
      </c>
      <c r="G66" s="13">
        <v>44515</v>
      </c>
      <c r="H66" s="77" t="s">
        <v>3366</v>
      </c>
      <c r="I66" s="16">
        <v>72</v>
      </c>
      <c r="J66" s="16">
        <v>60</v>
      </c>
      <c r="K66" s="16">
        <v>20</v>
      </c>
      <c r="L66" s="16">
        <v>5</v>
      </c>
      <c r="M66" s="81">
        <v>21.6</v>
      </c>
      <c r="N66" s="95">
        <v>21.6</v>
      </c>
      <c r="O66" s="64">
        <v>2530</v>
      </c>
      <c r="P66" s="65">
        <f>Table2245789101123456789101112131415161718192021222324252627282930313233[[#This Row],[PEMBULATAN]]*O66</f>
        <v>54648</v>
      </c>
    </row>
    <row r="67" spans="1:16" ht="26.25" customHeight="1" x14ac:dyDescent="0.2">
      <c r="A67" s="14"/>
      <c r="B67" s="75"/>
      <c r="C67" s="73" t="s">
        <v>3978</v>
      </c>
      <c r="D67" s="78" t="s">
        <v>86</v>
      </c>
      <c r="E67" s="13">
        <v>44514</v>
      </c>
      <c r="F67" s="76" t="s">
        <v>554</v>
      </c>
      <c r="G67" s="13">
        <v>44515</v>
      </c>
      <c r="H67" s="77" t="s">
        <v>3366</v>
      </c>
      <c r="I67" s="16">
        <v>95</v>
      </c>
      <c r="J67" s="16">
        <v>43</v>
      </c>
      <c r="K67" s="16">
        <v>35</v>
      </c>
      <c r="L67" s="16">
        <v>13</v>
      </c>
      <c r="M67" s="81">
        <v>35.743749999999999</v>
      </c>
      <c r="N67" s="95">
        <v>35.743749999999999</v>
      </c>
      <c r="O67" s="64">
        <v>2530</v>
      </c>
      <c r="P67" s="65">
        <f>Table2245789101123456789101112131415161718192021222324252627282930313233[[#This Row],[PEMBULATAN]]*O67</f>
        <v>90431.6875</v>
      </c>
    </row>
    <row r="68" spans="1:16" ht="26.25" customHeight="1" x14ac:dyDescent="0.2">
      <c r="A68" s="14"/>
      <c r="B68" s="75"/>
      <c r="C68" s="73" t="s">
        <v>3979</v>
      </c>
      <c r="D68" s="78" t="s">
        <v>86</v>
      </c>
      <c r="E68" s="13">
        <v>44514</v>
      </c>
      <c r="F68" s="76" t="s">
        <v>554</v>
      </c>
      <c r="G68" s="13">
        <v>44515</v>
      </c>
      <c r="H68" s="77" t="s">
        <v>3366</v>
      </c>
      <c r="I68" s="16">
        <v>65</v>
      </c>
      <c r="J68" s="16">
        <v>36</v>
      </c>
      <c r="K68" s="16">
        <v>27</v>
      </c>
      <c r="L68" s="16">
        <v>4</v>
      </c>
      <c r="M68" s="81">
        <v>15.795</v>
      </c>
      <c r="N68" s="95">
        <v>15.795</v>
      </c>
      <c r="O68" s="64">
        <v>2530</v>
      </c>
      <c r="P68" s="65">
        <f>Table2245789101123456789101112131415161718192021222324252627282930313233[[#This Row],[PEMBULATAN]]*O68</f>
        <v>39961.35</v>
      </c>
    </row>
    <row r="69" spans="1:16" ht="26.25" customHeight="1" x14ac:dyDescent="0.2">
      <c r="A69" s="14"/>
      <c r="B69" s="75"/>
      <c r="C69" s="73" t="s">
        <v>3980</v>
      </c>
      <c r="D69" s="78" t="s">
        <v>86</v>
      </c>
      <c r="E69" s="13">
        <v>44514</v>
      </c>
      <c r="F69" s="76" t="s">
        <v>554</v>
      </c>
      <c r="G69" s="13">
        <v>44515</v>
      </c>
      <c r="H69" s="77" t="s">
        <v>3366</v>
      </c>
      <c r="I69" s="16">
        <v>80</v>
      </c>
      <c r="J69" s="16">
        <v>62</v>
      </c>
      <c r="K69" s="16">
        <v>23</v>
      </c>
      <c r="L69" s="16">
        <v>9</v>
      </c>
      <c r="M69" s="81">
        <v>28.52</v>
      </c>
      <c r="N69" s="95">
        <v>28.52</v>
      </c>
      <c r="O69" s="64">
        <v>2530</v>
      </c>
      <c r="P69" s="65">
        <f>Table2245789101123456789101112131415161718192021222324252627282930313233[[#This Row],[PEMBULATAN]]*O69</f>
        <v>72155.600000000006</v>
      </c>
    </row>
    <row r="70" spans="1:16" ht="26.25" customHeight="1" x14ac:dyDescent="0.2">
      <c r="A70" s="14"/>
      <c r="B70" s="75"/>
      <c r="C70" s="73" t="s">
        <v>3981</v>
      </c>
      <c r="D70" s="78" t="s">
        <v>86</v>
      </c>
      <c r="E70" s="13">
        <v>44514</v>
      </c>
      <c r="F70" s="76" t="s">
        <v>554</v>
      </c>
      <c r="G70" s="13">
        <v>44515</v>
      </c>
      <c r="H70" s="77" t="s">
        <v>3366</v>
      </c>
      <c r="I70" s="16">
        <v>60</v>
      </c>
      <c r="J70" s="16">
        <v>30</v>
      </c>
      <c r="K70" s="16">
        <v>21</v>
      </c>
      <c r="L70" s="16">
        <v>9</v>
      </c>
      <c r="M70" s="81">
        <v>9.4499999999999993</v>
      </c>
      <c r="N70" s="95">
        <v>10</v>
      </c>
      <c r="O70" s="64">
        <v>2530</v>
      </c>
      <c r="P70" s="65">
        <f>Table2245789101123456789101112131415161718192021222324252627282930313233[[#This Row],[PEMBULATAN]]*O70</f>
        <v>25300</v>
      </c>
    </row>
    <row r="71" spans="1:16" ht="26.25" customHeight="1" x14ac:dyDescent="0.2">
      <c r="A71" s="14"/>
      <c r="B71" s="75"/>
      <c r="C71" s="73" t="s">
        <v>3982</v>
      </c>
      <c r="D71" s="78" t="s">
        <v>86</v>
      </c>
      <c r="E71" s="13">
        <v>44514</v>
      </c>
      <c r="F71" s="76" t="s">
        <v>554</v>
      </c>
      <c r="G71" s="13">
        <v>44515</v>
      </c>
      <c r="H71" s="77" t="s">
        <v>3366</v>
      </c>
      <c r="I71" s="16">
        <v>100</v>
      </c>
      <c r="J71" s="16">
        <v>73</v>
      </c>
      <c r="K71" s="16">
        <v>35</v>
      </c>
      <c r="L71" s="16">
        <v>36</v>
      </c>
      <c r="M71" s="81">
        <v>63.875</v>
      </c>
      <c r="N71" s="95">
        <v>63.875</v>
      </c>
      <c r="O71" s="64">
        <v>2530</v>
      </c>
      <c r="P71" s="65">
        <f>Table2245789101123456789101112131415161718192021222324252627282930313233[[#This Row],[PEMBULATAN]]*O71</f>
        <v>161603.75</v>
      </c>
    </row>
    <row r="72" spans="1:16" ht="26.25" customHeight="1" x14ac:dyDescent="0.2">
      <c r="A72" s="14"/>
      <c r="B72" s="75"/>
      <c r="C72" s="73" t="s">
        <v>3983</v>
      </c>
      <c r="D72" s="78" t="s">
        <v>86</v>
      </c>
      <c r="E72" s="13">
        <v>44514</v>
      </c>
      <c r="F72" s="76" t="s">
        <v>554</v>
      </c>
      <c r="G72" s="13">
        <v>44515</v>
      </c>
      <c r="H72" s="77" t="s">
        <v>3366</v>
      </c>
      <c r="I72" s="16">
        <v>60</v>
      </c>
      <c r="J72" s="16">
        <v>60</v>
      </c>
      <c r="K72" s="16">
        <v>22</v>
      </c>
      <c r="L72" s="16">
        <v>6</v>
      </c>
      <c r="M72" s="81">
        <v>19.8</v>
      </c>
      <c r="N72" s="95">
        <v>19.8</v>
      </c>
      <c r="O72" s="64">
        <v>2530</v>
      </c>
      <c r="P72" s="65">
        <f>Table2245789101123456789101112131415161718192021222324252627282930313233[[#This Row],[PEMBULATAN]]*O72</f>
        <v>50094</v>
      </c>
    </row>
    <row r="73" spans="1:16" ht="26.25" customHeight="1" x14ac:dyDescent="0.2">
      <c r="A73" s="14"/>
      <c r="B73" s="75"/>
      <c r="C73" s="73" t="s">
        <v>3984</v>
      </c>
      <c r="D73" s="78" t="s">
        <v>86</v>
      </c>
      <c r="E73" s="13">
        <v>44514</v>
      </c>
      <c r="F73" s="76" t="s">
        <v>554</v>
      </c>
      <c r="G73" s="13">
        <v>44515</v>
      </c>
      <c r="H73" s="77" t="s">
        <v>3366</v>
      </c>
      <c r="I73" s="16">
        <v>100</v>
      </c>
      <c r="J73" s="16">
        <v>54</v>
      </c>
      <c r="K73" s="16">
        <v>30</v>
      </c>
      <c r="L73" s="16">
        <v>15</v>
      </c>
      <c r="M73" s="81">
        <v>40.5</v>
      </c>
      <c r="N73" s="95">
        <v>40.5</v>
      </c>
      <c r="O73" s="64">
        <v>2530</v>
      </c>
      <c r="P73" s="65">
        <f>Table2245789101123456789101112131415161718192021222324252627282930313233[[#This Row],[PEMBULATAN]]*O73</f>
        <v>102465</v>
      </c>
    </row>
    <row r="74" spans="1:16" ht="26.25" customHeight="1" x14ac:dyDescent="0.2">
      <c r="A74" s="14"/>
      <c r="B74" s="75"/>
      <c r="C74" s="73" t="s">
        <v>3985</v>
      </c>
      <c r="D74" s="78" t="s">
        <v>86</v>
      </c>
      <c r="E74" s="13">
        <v>44514</v>
      </c>
      <c r="F74" s="76" t="s">
        <v>554</v>
      </c>
      <c r="G74" s="13">
        <v>44515</v>
      </c>
      <c r="H74" s="77" t="s">
        <v>3366</v>
      </c>
      <c r="I74" s="16">
        <v>62</v>
      </c>
      <c r="J74" s="16">
        <v>53</v>
      </c>
      <c r="K74" s="16">
        <v>30</v>
      </c>
      <c r="L74" s="16">
        <v>8</v>
      </c>
      <c r="M74" s="81">
        <v>24.645</v>
      </c>
      <c r="N74" s="95">
        <v>24.645</v>
      </c>
      <c r="O74" s="64">
        <v>2530</v>
      </c>
      <c r="P74" s="65">
        <f>Table2245789101123456789101112131415161718192021222324252627282930313233[[#This Row],[PEMBULATAN]]*O74</f>
        <v>62351.85</v>
      </c>
    </row>
    <row r="75" spans="1:16" ht="26.25" customHeight="1" x14ac:dyDescent="0.2">
      <c r="A75" s="14"/>
      <c r="B75" s="75"/>
      <c r="C75" s="73" t="s">
        <v>3986</v>
      </c>
      <c r="D75" s="78" t="s">
        <v>86</v>
      </c>
      <c r="E75" s="13">
        <v>44514</v>
      </c>
      <c r="F75" s="76" t="s">
        <v>554</v>
      </c>
      <c r="G75" s="13">
        <v>44515</v>
      </c>
      <c r="H75" s="77" t="s">
        <v>3366</v>
      </c>
      <c r="I75" s="16">
        <v>92</v>
      </c>
      <c r="J75" s="16">
        <v>42</v>
      </c>
      <c r="K75" s="16">
        <v>20</v>
      </c>
      <c r="L75" s="16">
        <v>7</v>
      </c>
      <c r="M75" s="81">
        <v>19.32</v>
      </c>
      <c r="N75" s="95">
        <v>19.32</v>
      </c>
      <c r="O75" s="64">
        <v>2530</v>
      </c>
      <c r="P75" s="65">
        <f>Table2245789101123456789101112131415161718192021222324252627282930313233[[#This Row],[PEMBULATAN]]*O75</f>
        <v>48879.6</v>
      </c>
    </row>
    <row r="76" spans="1:16" ht="26.25" customHeight="1" x14ac:dyDescent="0.2">
      <c r="A76" s="14"/>
      <c r="B76" s="75"/>
      <c r="C76" s="73" t="s">
        <v>3987</v>
      </c>
      <c r="D76" s="78" t="s">
        <v>86</v>
      </c>
      <c r="E76" s="13">
        <v>44514</v>
      </c>
      <c r="F76" s="76" t="s">
        <v>554</v>
      </c>
      <c r="G76" s="13">
        <v>44515</v>
      </c>
      <c r="H76" s="77" t="s">
        <v>3366</v>
      </c>
      <c r="I76" s="16">
        <v>73</v>
      </c>
      <c r="J76" s="16">
        <v>60</v>
      </c>
      <c r="K76" s="16">
        <v>32</v>
      </c>
      <c r="L76" s="16">
        <v>14</v>
      </c>
      <c r="M76" s="81">
        <v>35.04</v>
      </c>
      <c r="N76" s="95">
        <v>35.04</v>
      </c>
      <c r="O76" s="64">
        <v>2530</v>
      </c>
      <c r="P76" s="65">
        <f>Table2245789101123456789101112131415161718192021222324252627282930313233[[#This Row],[PEMBULATAN]]*O76</f>
        <v>88651.199999999997</v>
      </c>
    </row>
    <row r="77" spans="1:16" ht="26.25" customHeight="1" x14ac:dyDescent="0.2">
      <c r="A77" s="14"/>
      <c r="B77" s="75"/>
      <c r="C77" s="73" t="s">
        <v>3988</v>
      </c>
      <c r="D77" s="78" t="s">
        <v>86</v>
      </c>
      <c r="E77" s="13">
        <v>44514</v>
      </c>
      <c r="F77" s="76" t="s">
        <v>554</v>
      </c>
      <c r="G77" s="13">
        <v>44515</v>
      </c>
      <c r="H77" s="77" t="s">
        <v>3366</v>
      </c>
      <c r="I77" s="16">
        <v>73</v>
      </c>
      <c r="J77" s="16">
        <v>60</v>
      </c>
      <c r="K77" s="16">
        <v>22</v>
      </c>
      <c r="L77" s="16">
        <v>7</v>
      </c>
      <c r="M77" s="81">
        <v>24.09</v>
      </c>
      <c r="N77" s="95">
        <v>24.09</v>
      </c>
      <c r="O77" s="64">
        <v>2530</v>
      </c>
      <c r="P77" s="65">
        <f>Table2245789101123456789101112131415161718192021222324252627282930313233[[#This Row],[PEMBULATAN]]*O77</f>
        <v>60947.7</v>
      </c>
    </row>
    <row r="78" spans="1:16" ht="26.25" customHeight="1" x14ac:dyDescent="0.2">
      <c r="A78" s="14"/>
      <c r="B78" s="75"/>
      <c r="C78" s="73" t="s">
        <v>3989</v>
      </c>
      <c r="D78" s="78" t="s">
        <v>86</v>
      </c>
      <c r="E78" s="13">
        <v>44514</v>
      </c>
      <c r="F78" s="76" t="s">
        <v>554</v>
      </c>
      <c r="G78" s="13">
        <v>44515</v>
      </c>
      <c r="H78" s="77" t="s">
        <v>3366</v>
      </c>
      <c r="I78" s="16">
        <v>62</v>
      </c>
      <c r="J78" s="16">
        <v>50</v>
      </c>
      <c r="K78" s="16">
        <v>42</v>
      </c>
      <c r="L78" s="16">
        <v>6</v>
      </c>
      <c r="M78" s="81">
        <v>32.549999999999997</v>
      </c>
      <c r="N78" s="95">
        <v>32.549999999999997</v>
      </c>
      <c r="O78" s="64">
        <v>2530</v>
      </c>
      <c r="P78" s="65">
        <f>Table2245789101123456789101112131415161718192021222324252627282930313233[[#This Row],[PEMBULATAN]]*O78</f>
        <v>82351.5</v>
      </c>
    </row>
    <row r="79" spans="1:16" ht="26.25" customHeight="1" x14ac:dyDescent="0.2">
      <c r="A79" s="14"/>
      <c r="B79" s="75"/>
      <c r="C79" s="73" t="s">
        <v>3990</v>
      </c>
      <c r="D79" s="78" t="s">
        <v>86</v>
      </c>
      <c r="E79" s="13">
        <v>44514</v>
      </c>
      <c r="F79" s="76" t="s">
        <v>554</v>
      </c>
      <c r="G79" s="13">
        <v>44515</v>
      </c>
      <c r="H79" s="77" t="s">
        <v>3366</v>
      </c>
      <c r="I79" s="16">
        <v>80</v>
      </c>
      <c r="J79" s="16">
        <v>60</v>
      </c>
      <c r="K79" s="16">
        <v>23</v>
      </c>
      <c r="L79" s="16">
        <v>16</v>
      </c>
      <c r="M79" s="81">
        <v>27.6</v>
      </c>
      <c r="N79" s="95">
        <v>27.6</v>
      </c>
      <c r="O79" s="64">
        <v>2530</v>
      </c>
      <c r="P79" s="65">
        <f>Table2245789101123456789101112131415161718192021222324252627282930313233[[#This Row],[PEMBULATAN]]*O79</f>
        <v>69828</v>
      </c>
    </row>
    <row r="80" spans="1:16" ht="26.25" customHeight="1" x14ac:dyDescent="0.2">
      <c r="A80" s="14"/>
      <c r="B80" s="75"/>
      <c r="C80" s="73" t="s">
        <v>3991</v>
      </c>
      <c r="D80" s="78" t="s">
        <v>86</v>
      </c>
      <c r="E80" s="13">
        <v>44514</v>
      </c>
      <c r="F80" s="76" t="s">
        <v>554</v>
      </c>
      <c r="G80" s="13">
        <v>44515</v>
      </c>
      <c r="H80" s="77" t="s">
        <v>3366</v>
      </c>
      <c r="I80" s="16">
        <v>68</v>
      </c>
      <c r="J80" s="16">
        <v>60</v>
      </c>
      <c r="K80" s="16">
        <v>22</v>
      </c>
      <c r="L80" s="16">
        <v>4</v>
      </c>
      <c r="M80" s="81">
        <v>22.44</v>
      </c>
      <c r="N80" s="95">
        <v>23</v>
      </c>
      <c r="O80" s="64">
        <v>2530</v>
      </c>
      <c r="P80" s="65">
        <f>Table2245789101123456789101112131415161718192021222324252627282930313233[[#This Row],[PEMBULATAN]]*O80</f>
        <v>58190</v>
      </c>
    </row>
    <row r="81" spans="1:16" ht="26.25" customHeight="1" x14ac:dyDescent="0.2">
      <c r="A81" s="14"/>
      <c r="B81" s="75"/>
      <c r="C81" s="73" t="s">
        <v>3992</v>
      </c>
      <c r="D81" s="78" t="s">
        <v>86</v>
      </c>
      <c r="E81" s="13">
        <v>44514</v>
      </c>
      <c r="F81" s="76" t="s">
        <v>554</v>
      </c>
      <c r="G81" s="13">
        <v>44515</v>
      </c>
      <c r="H81" s="77" t="s">
        <v>3366</v>
      </c>
      <c r="I81" s="16">
        <v>70</v>
      </c>
      <c r="J81" s="16">
        <v>50</v>
      </c>
      <c r="K81" s="16">
        <v>22</v>
      </c>
      <c r="L81" s="16">
        <v>4</v>
      </c>
      <c r="M81" s="81">
        <v>19.25</v>
      </c>
      <c r="N81" s="95">
        <v>19.25</v>
      </c>
      <c r="O81" s="64">
        <v>2530</v>
      </c>
      <c r="P81" s="65">
        <f>Table2245789101123456789101112131415161718192021222324252627282930313233[[#This Row],[PEMBULATAN]]*O81</f>
        <v>48702.5</v>
      </c>
    </row>
    <row r="82" spans="1:16" ht="26.25" customHeight="1" x14ac:dyDescent="0.2">
      <c r="A82" s="14"/>
      <c r="B82" s="75"/>
      <c r="C82" s="73" t="s">
        <v>3993</v>
      </c>
      <c r="D82" s="78" t="s">
        <v>86</v>
      </c>
      <c r="E82" s="13">
        <v>44514</v>
      </c>
      <c r="F82" s="76" t="s">
        <v>554</v>
      </c>
      <c r="G82" s="13">
        <v>44515</v>
      </c>
      <c r="H82" s="77" t="s">
        <v>3366</v>
      </c>
      <c r="I82" s="16">
        <v>52</v>
      </c>
      <c r="J82" s="16">
        <v>41</v>
      </c>
      <c r="K82" s="16">
        <v>20</v>
      </c>
      <c r="L82" s="16">
        <v>2</v>
      </c>
      <c r="M82" s="81">
        <v>10.66</v>
      </c>
      <c r="N82" s="95">
        <v>10.66</v>
      </c>
      <c r="O82" s="64">
        <v>2530</v>
      </c>
      <c r="P82" s="65">
        <f>Table2245789101123456789101112131415161718192021222324252627282930313233[[#This Row],[PEMBULATAN]]*O82</f>
        <v>26969.8</v>
      </c>
    </row>
    <row r="83" spans="1:16" ht="26.25" customHeight="1" x14ac:dyDescent="0.2">
      <c r="A83" s="14"/>
      <c r="B83" s="75"/>
      <c r="C83" s="73" t="s">
        <v>3994</v>
      </c>
      <c r="D83" s="78" t="s">
        <v>86</v>
      </c>
      <c r="E83" s="13">
        <v>44514</v>
      </c>
      <c r="F83" s="76" t="s">
        <v>554</v>
      </c>
      <c r="G83" s="13">
        <v>44515</v>
      </c>
      <c r="H83" s="77" t="s">
        <v>3366</v>
      </c>
      <c r="I83" s="16">
        <v>82</v>
      </c>
      <c r="J83" s="16">
        <v>63</v>
      </c>
      <c r="K83" s="16">
        <v>30</v>
      </c>
      <c r="L83" s="16">
        <v>16</v>
      </c>
      <c r="M83" s="81">
        <v>38.744999999999997</v>
      </c>
      <c r="N83" s="95">
        <v>38.744999999999997</v>
      </c>
      <c r="O83" s="64">
        <v>2530</v>
      </c>
      <c r="P83" s="65">
        <f>Table2245789101123456789101112131415161718192021222324252627282930313233[[#This Row],[PEMBULATAN]]*O83</f>
        <v>98024.849999999991</v>
      </c>
    </row>
    <row r="84" spans="1:16" ht="26.25" customHeight="1" x14ac:dyDescent="0.2">
      <c r="A84" s="14"/>
      <c r="B84" s="75"/>
      <c r="C84" s="73" t="s">
        <v>3995</v>
      </c>
      <c r="D84" s="78" t="s">
        <v>86</v>
      </c>
      <c r="E84" s="13">
        <v>44514</v>
      </c>
      <c r="F84" s="76" t="s">
        <v>554</v>
      </c>
      <c r="G84" s="13">
        <v>44515</v>
      </c>
      <c r="H84" s="77" t="s">
        <v>3366</v>
      </c>
      <c r="I84" s="16">
        <v>52</v>
      </c>
      <c r="J84" s="16">
        <v>40</v>
      </c>
      <c r="K84" s="16">
        <v>15</v>
      </c>
      <c r="L84" s="16">
        <v>3</v>
      </c>
      <c r="M84" s="81">
        <v>7.8</v>
      </c>
      <c r="N84" s="95">
        <v>7.8</v>
      </c>
      <c r="O84" s="64">
        <v>2530</v>
      </c>
      <c r="P84" s="65">
        <f>Table2245789101123456789101112131415161718192021222324252627282930313233[[#This Row],[PEMBULATAN]]*O84</f>
        <v>19734</v>
      </c>
    </row>
    <row r="85" spans="1:16" ht="26.25" customHeight="1" x14ac:dyDescent="0.2">
      <c r="A85" s="14"/>
      <c r="B85" s="75"/>
      <c r="C85" s="73" t="s">
        <v>3996</v>
      </c>
      <c r="D85" s="78" t="s">
        <v>86</v>
      </c>
      <c r="E85" s="13">
        <v>44514</v>
      </c>
      <c r="F85" s="76" t="s">
        <v>554</v>
      </c>
      <c r="G85" s="13">
        <v>44515</v>
      </c>
      <c r="H85" s="77" t="s">
        <v>3366</v>
      </c>
      <c r="I85" s="16">
        <v>60</v>
      </c>
      <c r="J85" s="16">
        <v>42</v>
      </c>
      <c r="K85" s="16">
        <v>12</v>
      </c>
      <c r="L85" s="16">
        <v>2</v>
      </c>
      <c r="M85" s="81">
        <v>7.56</v>
      </c>
      <c r="N85" s="95">
        <v>7.56</v>
      </c>
      <c r="O85" s="64">
        <v>2530</v>
      </c>
      <c r="P85" s="65">
        <f>Table2245789101123456789101112131415161718192021222324252627282930313233[[#This Row],[PEMBULATAN]]*O85</f>
        <v>19126.8</v>
      </c>
    </row>
    <row r="86" spans="1:16" ht="26.25" customHeight="1" x14ac:dyDescent="0.2">
      <c r="A86" s="14"/>
      <c r="B86" s="75"/>
      <c r="C86" s="73" t="s">
        <v>3997</v>
      </c>
      <c r="D86" s="78" t="s">
        <v>86</v>
      </c>
      <c r="E86" s="13">
        <v>44514</v>
      </c>
      <c r="F86" s="76" t="s">
        <v>554</v>
      </c>
      <c r="G86" s="13">
        <v>44515</v>
      </c>
      <c r="H86" s="77" t="s">
        <v>3366</v>
      </c>
      <c r="I86" s="16">
        <v>70</v>
      </c>
      <c r="J86" s="16">
        <v>43</v>
      </c>
      <c r="K86" s="16">
        <v>30</v>
      </c>
      <c r="L86" s="16">
        <v>6</v>
      </c>
      <c r="M86" s="81">
        <v>22.574999999999999</v>
      </c>
      <c r="N86" s="95">
        <v>22.574999999999999</v>
      </c>
      <c r="O86" s="64">
        <v>2530</v>
      </c>
      <c r="P86" s="65">
        <f>Table2245789101123456789101112131415161718192021222324252627282930313233[[#This Row],[PEMBULATAN]]*O86</f>
        <v>57114.75</v>
      </c>
    </row>
    <row r="87" spans="1:16" ht="26.25" customHeight="1" x14ac:dyDescent="0.2">
      <c r="A87" s="14"/>
      <c r="B87" s="75"/>
      <c r="C87" s="73" t="s">
        <v>3998</v>
      </c>
      <c r="D87" s="78" t="s">
        <v>86</v>
      </c>
      <c r="E87" s="13">
        <v>44514</v>
      </c>
      <c r="F87" s="76" t="s">
        <v>554</v>
      </c>
      <c r="G87" s="13">
        <v>44515</v>
      </c>
      <c r="H87" s="77" t="s">
        <v>3366</v>
      </c>
      <c r="I87" s="16">
        <v>83</v>
      </c>
      <c r="J87" s="16">
        <v>62</v>
      </c>
      <c r="K87" s="16">
        <v>32</v>
      </c>
      <c r="L87" s="16">
        <v>8</v>
      </c>
      <c r="M87" s="81">
        <v>41.167999999999999</v>
      </c>
      <c r="N87" s="95">
        <v>41.167999999999999</v>
      </c>
      <c r="O87" s="64">
        <v>2530</v>
      </c>
      <c r="P87" s="65">
        <f>Table2245789101123456789101112131415161718192021222324252627282930313233[[#This Row],[PEMBULATAN]]*O87</f>
        <v>104155.04</v>
      </c>
    </row>
    <row r="88" spans="1:16" ht="26.25" customHeight="1" x14ac:dyDescent="0.2">
      <c r="A88" s="14"/>
      <c r="B88" s="75"/>
      <c r="C88" s="73" t="s">
        <v>3999</v>
      </c>
      <c r="D88" s="78" t="s">
        <v>86</v>
      </c>
      <c r="E88" s="13">
        <v>44514</v>
      </c>
      <c r="F88" s="76" t="s">
        <v>554</v>
      </c>
      <c r="G88" s="13">
        <v>44515</v>
      </c>
      <c r="H88" s="77" t="s">
        <v>3366</v>
      </c>
      <c r="I88" s="16">
        <v>75</v>
      </c>
      <c r="J88" s="16">
        <v>50</v>
      </c>
      <c r="K88" s="16">
        <v>40</v>
      </c>
      <c r="L88" s="16">
        <v>5</v>
      </c>
      <c r="M88" s="81">
        <v>37.5</v>
      </c>
      <c r="N88" s="95">
        <v>37.5</v>
      </c>
      <c r="O88" s="64">
        <v>2530</v>
      </c>
      <c r="P88" s="65">
        <f>Table2245789101123456789101112131415161718192021222324252627282930313233[[#This Row],[PEMBULATAN]]*O88</f>
        <v>94875</v>
      </c>
    </row>
    <row r="89" spans="1:16" ht="26.25" customHeight="1" x14ac:dyDescent="0.2">
      <c r="A89" s="14"/>
      <c r="B89" s="75"/>
      <c r="C89" s="73" t="s">
        <v>4000</v>
      </c>
      <c r="D89" s="78" t="s">
        <v>86</v>
      </c>
      <c r="E89" s="13">
        <v>44514</v>
      </c>
      <c r="F89" s="76" t="s">
        <v>554</v>
      </c>
      <c r="G89" s="13">
        <v>44515</v>
      </c>
      <c r="H89" s="77" t="s">
        <v>3366</v>
      </c>
      <c r="I89" s="16">
        <v>83</v>
      </c>
      <c r="J89" s="16">
        <v>60</v>
      </c>
      <c r="K89" s="16">
        <v>35</v>
      </c>
      <c r="L89" s="16">
        <v>7</v>
      </c>
      <c r="M89" s="81">
        <v>43.575000000000003</v>
      </c>
      <c r="N89" s="95">
        <v>43.575000000000003</v>
      </c>
      <c r="O89" s="64">
        <v>2530</v>
      </c>
      <c r="P89" s="65">
        <f>Table2245789101123456789101112131415161718192021222324252627282930313233[[#This Row],[PEMBULATAN]]*O89</f>
        <v>110244.75</v>
      </c>
    </row>
    <row r="90" spans="1:16" ht="26.25" customHeight="1" x14ac:dyDescent="0.2">
      <c r="A90" s="14"/>
      <c r="B90" s="75"/>
      <c r="C90" s="73" t="s">
        <v>4001</v>
      </c>
      <c r="D90" s="78" t="s">
        <v>86</v>
      </c>
      <c r="E90" s="13">
        <v>44514</v>
      </c>
      <c r="F90" s="76" t="s">
        <v>554</v>
      </c>
      <c r="G90" s="13">
        <v>44515</v>
      </c>
      <c r="H90" s="77" t="s">
        <v>3366</v>
      </c>
      <c r="I90" s="16">
        <v>82</v>
      </c>
      <c r="J90" s="16">
        <v>60</v>
      </c>
      <c r="K90" s="16">
        <v>28</v>
      </c>
      <c r="L90" s="16">
        <v>12</v>
      </c>
      <c r="M90" s="81">
        <v>34.44</v>
      </c>
      <c r="N90" s="95">
        <v>35</v>
      </c>
      <c r="O90" s="64">
        <v>2530</v>
      </c>
      <c r="P90" s="65">
        <f>Table2245789101123456789101112131415161718192021222324252627282930313233[[#This Row],[PEMBULATAN]]*O90</f>
        <v>88550</v>
      </c>
    </row>
    <row r="91" spans="1:16" ht="26.25" customHeight="1" x14ac:dyDescent="0.2">
      <c r="A91" s="14"/>
      <c r="B91" s="75"/>
      <c r="C91" s="73" t="s">
        <v>4002</v>
      </c>
      <c r="D91" s="78" t="s">
        <v>86</v>
      </c>
      <c r="E91" s="13">
        <v>44514</v>
      </c>
      <c r="F91" s="76" t="s">
        <v>554</v>
      </c>
      <c r="G91" s="13">
        <v>44515</v>
      </c>
      <c r="H91" s="77" t="s">
        <v>3366</v>
      </c>
      <c r="I91" s="16">
        <v>80</v>
      </c>
      <c r="J91" s="16">
        <v>53</v>
      </c>
      <c r="K91" s="16">
        <v>30</v>
      </c>
      <c r="L91" s="16">
        <v>16</v>
      </c>
      <c r="M91" s="81">
        <v>31.8</v>
      </c>
      <c r="N91" s="95">
        <v>31.8</v>
      </c>
      <c r="O91" s="64">
        <v>2530</v>
      </c>
      <c r="P91" s="65">
        <f>Table2245789101123456789101112131415161718192021222324252627282930313233[[#This Row],[PEMBULATAN]]*O91</f>
        <v>80454</v>
      </c>
    </row>
    <row r="92" spans="1:16" ht="26.25" customHeight="1" x14ac:dyDescent="0.2">
      <c r="A92" s="14"/>
      <c r="B92" s="75"/>
      <c r="C92" s="73" t="s">
        <v>4003</v>
      </c>
      <c r="D92" s="78" t="s">
        <v>86</v>
      </c>
      <c r="E92" s="13">
        <v>44514</v>
      </c>
      <c r="F92" s="76" t="s">
        <v>554</v>
      </c>
      <c r="G92" s="13">
        <v>44515</v>
      </c>
      <c r="H92" s="77" t="s">
        <v>3366</v>
      </c>
      <c r="I92" s="16">
        <v>73</v>
      </c>
      <c r="J92" s="16">
        <v>52</v>
      </c>
      <c r="K92" s="16">
        <v>32</v>
      </c>
      <c r="L92" s="16">
        <v>10</v>
      </c>
      <c r="M92" s="81">
        <v>30.367999999999999</v>
      </c>
      <c r="N92" s="95">
        <v>31</v>
      </c>
      <c r="O92" s="64">
        <v>2530</v>
      </c>
      <c r="P92" s="65">
        <f>Table2245789101123456789101112131415161718192021222324252627282930313233[[#This Row],[PEMBULATAN]]*O92</f>
        <v>78430</v>
      </c>
    </row>
    <row r="93" spans="1:16" ht="26.25" customHeight="1" x14ac:dyDescent="0.2">
      <c r="A93" s="14"/>
      <c r="B93" s="75"/>
      <c r="C93" s="73" t="s">
        <v>4004</v>
      </c>
      <c r="D93" s="78" t="s">
        <v>86</v>
      </c>
      <c r="E93" s="13">
        <v>44514</v>
      </c>
      <c r="F93" s="76" t="s">
        <v>554</v>
      </c>
      <c r="G93" s="13">
        <v>44515</v>
      </c>
      <c r="H93" s="77" t="s">
        <v>3366</v>
      </c>
      <c r="I93" s="16">
        <v>60</v>
      </c>
      <c r="J93" s="16">
        <v>53</v>
      </c>
      <c r="K93" s="16">
        <v>26</v>
      </c>
      <c r="L93" s="16">
        <v>2</v>
      </c>
      <c r="M93" s="81">
        <v>20.67</v>
      </c>
      <c r="N93" s="95">
        <v>20.67</v>
      </c>
      <c r="O93" s="64">
        <v>2530</v>
      </c>
      <c r="P93" s="65">
        <f>Table2245789101123456789101112131415161718192021222324252627282930313233[[#This Row],[PEMBULATAN]]*O93</f>
        <v>52295.100000000006</v>
      </c>
    </row>
    <row r="94" spans="1:16" ht="26.25" customHeight="1" x14ac:dyDescent="0.2">
      <c r="A94" s="14"/>
      <c r="B94" s="75"/>
      <c r="C94" s="73" t="s">
        <v>4005</v>
      </c>
      <c r="D94" s="78" t="s">
        <v>86</v>
      </c>
      <c r="E94" s="13">
        <v>44514</v>
      </c>
      <c r="F94" s="76" t="s">
        <v>554</v>
      </c>
      <c r="G94" s="13">
        <v>44515</v>
      </c>
      <c r="H94" s="77" t="s">
        <v>3366</v>
      </c>
      <c r="I94" s="16">
        <v>50</v>
      </c>
      <c r="J94" s="16">
        <v>40</v>
      </c>
      <c r="K94" s="16">
        <v>26</v>
      </c>
      <c r="L94" s="16">
        <v>4</v>
      </c>
      <c r="M94" s="81">
        <v>13</v>
      </c>
      <c r="N94" s="95">
        <v>13</v>
      </c>
      <c r="O94" s="64">
        <v>2530</v>
      </c>
      <c r="P94" s="65">
        <f>Table2245789101123456789101112131415161718192021222324252627282930313233[[#This Row],[PEMBULATAN]]*O94</f>
        <v>32890</v>
      </c>
    </row>
    <row r="95" spans="1:16" ht="26.25" customHeight="1" x14ac:dyDescent="0.2">
      <c r="A95" s="14"/>
      <c r="B95" s="75"/>
      <c r="C95" s="73" t="s">
        <v>4006</v>
      </c>
      <c r="D95" s="78" t="s">
        <v>86</v>
      </c>
      <c r="E95" s="13">
        <v>44514</v>
      </c>
      <c r="F95" s="76" t="s">
        <v>554</v>
      </c>
      <c r="G95" s="13">
        <v>44515</v>
      </c>
      <c r="H95" s="77" t="s">
        <v>3366</v>
      </c>
      <c r="I95" s="16">
        <v>73</v>
      </c>
      <c r="J95" s="16">
        <v>60</v>
      </c>
      <c r="K95" s="16">
        <v>39</v>
      </c>
      <c r="L95" s="16">
        <v>12</v>
      </c>
      <c r="M95" s="81">
        <v>42.704999999999998</v>
      </c>
      <c r="N95" s="95">
        <v>42.704999999999998</v>
      </c>
      <c r="O95" s="64">
        <v>2530</v>
      </c>
      <c r="P95" s="65">
        <f>Table2245789101123456789101112131415161718192021222324252627282930313233[[#This Row],[PEMBULATAN]]*O95</f>
        <v>108043.65</v>
      </c>
    </row>
    <row r="96" spans="1:16" ht="26.25" customHeight="1" x14ac:dyDescent="0.2">
      <c r="A96" s="14"/>
      <c r="B96" s="75"/>
      <c r="C96" s="73" t="s">
        <v>4007</v>
      </c>
      <c r="D96" s="78" t="s">
        <v>86</v>
      </c>
      <c r="E96" s="13">
        <v>44514</v>
      </c>
      <c r="F96" s="76" t="s">
        <v>554</v>
      </c>
      <c r="G96" s="13">
        <v>44515</v>
      </c>
      <c r="H96" s="77" t="s">
        <v>3366</v>
      </c>
      <c r="I96" s="16">
        <v>73</v>
      </c>
      <c r="J96" s="16">
        <v>60</v>
      </c>
      <c r="K96" s="16">
        <v>21</v>
      </c>
      <c r="L96" s="16">
        <v>7</v>
      </c>
      <c r="M96" s="81">
        <v>22.995000000000001</v>
      </c>
      <c r="N96" s="95">
        <v>22.995000000000001</v>
      </c>
      <c r="O96" s="64">
        <v>2530</v>
      </c>
      <c r="P96" s="65">
        <f>Table2245789101123456789101112131415161718192021222324252627282930313233[[#This Row],[PEMBULATAN]]*O96</f>
        <v>58177.350000000006</v>
      </c>
    </row>
    <row r="97" spans="1:16" ht="26.25" customHeight="1" x14ac:dyDescent="0.2">
      <c r="A97" s="14"/>
      <c r="B97" s="75"/>
      <c r="C97" s="73" t="s">
        <v>4008</v>
      </c>
      <c r="D97" s="78" t="s">
        <v>86</v>
      </c>
      <c r="E97" s="13">
        <v>44514</v>
      </c>
      <c r="F97" s="76" t="s">
        <v>554</v>
      </c>
      <c r="G97" s="13">
        <v>44515</v>
      </c>
      <c r="H97" s="77" t="s">
        <v>3366</v>
      </c>
      <c r="I97" s="16">
        <v>72</v>
      </c>
      <c r="J97" s="16">
        <v>53</v>
      </c>
      <c r="K97" s="16">
        <v>20</v>
      </c>
      <c r="L97" s="16">
        <v>13</v>
      </c>
      <c r="M97" s="81">
        <v>19.079999999999998</v>
      </c>
      <c r="N97" s="95">
        <v>19.079999999999998</v>
      </c>
      <c r="O97" s="64">
        <v>2530</v>
      </c>
      <c r="P97" s="65">
        <f>Table2245789101123456789101112131415161718192021222324252627282930313233[[#This Row],[PEMBULATAN]]*O97</f>
        <v>48272.399999999994</v>
      </c>
    </row>
    <row r="98" spans="1:16" ht="26.25" customHeight="1" x14ac:dyDescent="0.2">
      <c r="A98" s="14"/>
      <c r="B98" s="75"/>
      <c r="C98" s="73" t="s">
        <v>4009</v>
      </c>
      <c r="D98" s="78" t="s">
        <v>86</v>
      </c>
      <c r="E98" s="13">
        <v>44514</v>
      </c>
      <c r="F98" s="76" t="s">
        <v>554</v>
      </c>
      <c r="G98" s="13">
        <v>44515</v>
      </c>
      <c r="H98" s="77" t="s">
        <v>3366</v>
      </c>
      <c r="I98" s="16">
        <v>81</v>
      </c>
      <c r="J98" s="16">
        <v>52</v>
      </c>
      <c r="K98" s="16">
        <v>31</v>
      </c>
      <c r="L98" s="16">
        <v>10</v>
      </c>
      <c r="M98" s="81">
        <v>32.643000000000001</v>
      </c>
      <c r="N98" s="95">
        <v>32.643000000000001</v>
      </c>
      <c r="O98" s="64">
        <v>2530</v>
      </c>
      <c r="P98" s="65">
        <f>Table2245789101123456789101112131415161718192021222324252627282930313233[[#This Row],[PEMBULATAN]]*O98</f>
        <v>82586.790000000008</v>
      </c>
    </row>
    <row r="99" spans="1:16" ht="26.25" customHeight="1" x14ac:dyDescent="0.2">
      <c r="A99" s="14"/>
      <c r="B99" s="75"/>
      <c r="C99" s="73" t="s">
        <v>4010</v>
      </c>
      <c r="D99" s="78" t="s">
        <v>86</v>
      </c>
      <c r="E99" s="13">
        <v>44514</v>
      </c>
      <c r="F99" s="76" t="s">
        <v>554</v>
      </c>
      <c r="G99" s="13">
        <v>44515</v>
      </c>
      <c r="H99" s="77" t="s">
        <v>3366</v>
      </c>
      <c r="I99" s="16">
        <v>83</v>
      </c>
      <c r="J99" s="16">
        <v>60</v>
      </c>
      <c r="K99" s="16">
        <v>42</v>
      </c>
      <c r="L99" s="16">
        <v>12</v>
      </c>
      <c r="M99" s="81">
        <v>52.29</v>
      </c>
      <c r="N99" s="95">
        <v>52.29</v>
      </c>
      <c r="O99" s="64">
        <v>2530</v>
      </c>
      <c r="P99" s="65">
        <f>Table2245789101123456789101112131415161718192021222324252627282930313233[[#This Row],[PEMBULATAN]]*O99</f>
        <v>132293.70000000001</v>
      </c>
    </row>
    <row r="100" spans="1:16" ht="26.25" customHeight="1" x14ac:dyDescent="0.2">
      <c r="A100" s="14"/>
      <c r="B100" s="75"/>
      <c r="C100" s="73" t="s">
        <v>4011</v>
      </c>
      <c r="D100" s="78" t="s">
        <v>86</v>
      </c>
      <c r="E100" s="13">
        <v>44514</v>
      </c>
      <c r="F100" s="76" t="s">
        <v>554</v>
      </c>
      <c r="G100" s="13">
        <v>44515</v>
      </c>
      <c r="H100" s="77" t="s">
        <v>3366</v>
      </c>
      <c r="I100" s="16">
        <v>75</v>
      </c>
      <c r="J100" s="16">
        <v>60</v>
      </c>
      <c r="K100" s="16">
        <v>30</v>
      </c>
      <c r="L100" s="16">
        <v>6</v>
      </c>
      <c r="M100" s="81">
        <v>33.75</v>
      </c>
      <c r="N100" s="95">
        <v>33.75</v>
      </c>
      <c r="O100" s="64">
        <v>2530</v>
      </c>
      <c r="P100" s="65">
        <f>Table2245789101123456789101112131415161718192021222324252627282930313233[[#This Row],[PEMBULATAN]]*O100</f>
        <v>85387.5</v>
      </c>
    </row>
    <row r="101" spans="1:16" ht="26.25" customHeight="1" x14ac:dyDescent="0.2">
      <c r="A101" s="14"/>
      <c r="B101" s="75"/>
      <c r="C101" s="73" t="s">
        <v>4012</v>
      </c>
      <c r="D101" s="78" t="s">
        <v>86</v>
      </c>
      <c r="E101" s="13">
        <v>44514</v>
      </c>
      <c r="F101" s="76" t="s">
        <v>554</v>
      </c>
      <c r="G101" s="13">
        <v>44515</v>
      </c>
      <c r="H101" s="77" t="s">
        <v>3366</v>
      </c>
      <c r="I101" s="16">
        <v>50</v>
      </c>
      <c r="J101" s="16">
        <v>56</v>
      </c>
      <c r="K101" s="16">
        <v>30</v>
      </c>
      <c r="L101" s="16">
        <v>5</v>
      </c>
      <c r="M101" s="81">
        <v>21</v>
      </c>
      <c r="N101" s="95">
        <v>21</v>
      </c>
      <c r="O101" s="64">
        <v>2530</v>
      </c>
      <c r="P101" s="65">
        <f>Table2245789101123456789101112131415161718192021222324252627282930313233[[#This Row],[PEMBULATAN]]*O101</f>
        <v>53130</v>
      </c>
    </row>
    <row r="102" spans="1:16" ht="26.25" customHeight="1" x14ac:dyDescent="0.2">
      <c r="A102" s="14"/>
      <c r="B102" s="75"/>
      <c r="C102" s="73" t="s">
        <v>4013</v>
      </c>
      <c r="D102" s="78" t="s">
        <v>86</v>
      </c>
      <c r="E102" s="13">
        <v>44514</v>
      </c>
      <c r="F102" s="76" t="s">
        <v>554</v>
      </c>
      <c r="G102" s="13">
        <v>44515</v>
      </c>
      <c r="H102" s="77" t="s">
        <v>3366</v>
      </c>
      <c r="I102" s="16">
        <v>73</v>
      </c>
      <c r="J102" s="16">
        <v>69</v>
      </c>
      <c r="K102" s="16">
        <v>32</v>
      </c>
      <c r="L102" s="16">
        <v>6</v>
      </c>
      <c r="M102" s="81">
        <v>40.295999999999999</v>
      </c>
      <c r="N102" s="95">
        <v>41</v>
      </c>
      <c r="O102" s="64">
        <v>2530</v>
      </c>
      <c r="P102" s="65">
        <f>Table2245789101123456789101112131415161718192021222324252627282930313233[[#This Row],[PEMBULATAN]]*O102</f>
        <v>103730</v>
      </c>
    </row>
    <row r="103" spans="1:16" ht="26.25" customHeight="1" x14ac:dyDescent="0.2">
      <c r="A103" s="14"/>
      <c r="B103" s="75"/>
      <c r="C103" s="73" t="s">
        <v>4014</v>
      </c>
      <c r="D103" s="78" t="s">
        <v>86</v>
      </c>
      <c r="E103" s="13">
        <v>44514</v>
      </c>
      <c r="F103" s="76" t="s">
        <v>554</v>
      </c>
      <c r="G103" s="13">
        <v>44515</v>
      </c>
      <c r="H103" s="77" t="s">
        <v>3366</v>
      </c>
      <c r="I103" s="16">
        <v>51</v>
      </c>
      <c r="J103" s="16">
        <v>60</v>
      </c>
      <c r="K103" s="16">
        <v>22</v>
      </c>
      <c r="L103" s="16">
        <v>3</v>
      </c>
      <c r="M103" s="81">
        <v>16.829999999999998</v>
      </c>
      <c r="N103" s="95">
        <v>16.829999999999998</v>
      </c>
      <c r="O103" s="64">
        <v>2530</v>
      </c>
      <c r="P103" s="65">
        <f>Table2245789101123456789101112131415161718192021222324252627282930313233[[#This Row],[PEMBULATAN]]*O103</f>
        <v>42579.899999999994</v>
      </c>
    </row>
    <row r="104" spans="1:16" ht="26.25" customHeight="1" x14ac:dyDescent="0.2">
      <c r="A104" s="14"/>
      <c r="B104" s="75"/>
      <c r="C104" s="73" t="s">
        <v>4015</v>
      </c>
      <c r="D104" s="78" t="s">
        <v>86</v>
      </c>
      <c r="E104" s="13">
        <v>44514</v>
      </c>
      <c r="F104" s="76" t="s">
        <v>554</v>
      </c>
      <c r="G104" s="13">
        <v>44515</v>
      </c>
      <c r="H104" s="77" t="s">
        <v>3366</v>
      </c>
      <c r="I104" s="16">
        <v>70</v>
      </c>
      <c r="J104" s="16">
        <v>63</v>
      </c>
      <c r="K104" s="16">
        <v>20</v>
      </c>
      <c r="L104" s="16">
        <v>7</v>
      </c>
      <c r="M104" s="81">
        <v>22.05</v>
      </c>
      <c r="N104" s="95">
        <v>22.05</v>
      </c>
      <c r="O104" s="64">
        <v>2530</v>
      </c>
      <c r="P104" s="65">
        <f>Table2245789101123456789101112131415161718192021222324252627282930313233[[#This Row],[PEMBULATAN]]*O104</f>
        <v>55786.5</v>
      </c>
    </row>
    <row r="105" spans="1:16" ht="26.25" customHeight="1" x14ac:dyDescent="0.2">
      <c r="A105" s="14"/>
      <c r="B105" s="75"/>
      <c r="C105" s="73" t="s">
        <v>4016</v>
      </c>
      <c r="D105" s="78" t="s">
        <v>86</v>
      </c>
      <c r="E105" s="13">
        <v>44514</v>
      </c>
      <c r="F105" s="76" t="s">
        <v>554</v>
      </c>
      <c r="G105" s="13">
        <v>44515</v>
      </c>
      <c r="H105" s="77" t="s">
        <v>3366</v>
      </c>
      <c r="I105" s="16">
        <v>62</v>
      </c>
      <c r="J105" s="16">
        <v>52</v>
      </c>
      <c r="K105" s="16">
        <v>21</v>
      </c>
      <c r="L105" s="16">
        <v>3</v>
      </c>
      <c r="M105" s="81">
        <v>16.925999999999998</v>
      </c>
      <c r="N105" s="95">
        <v>16.925999999999998</v>
      </c>
      <c r="O105" s="64">
        <v>2530</v>
      </c>
      <c r="P105" s="65">
        <f>Table2245789101123456789101112131415161718192021222324252627282930313233[[#This Row],[PEMBULATAN]]*O105</f>
        <v>42822.78</v>
      </c>
    </row>
    <row r="106" spans="1:16" ht="26.25" customHeight="1" x14ac:dyDescent="0.2">
      <c r="A106" s="14"/>
      <c r="B106" s="75"/>
      <c r="C106" s="73" t="s">
        <v>4017</v>
      </c>
      <c r="D106" s="78" t="s">
        <v>86</v>
      </c>
      <c r="E106" s="13">
        <v>44514</v>
      </c>
      <c r="F106" s="76" t="s">
        <v>554</v>
      </c>
      <c r="G106" s="13">
        <v>44515</v>
      </c>
      <c r="H106" s="77" t="s">
        <v>3366</v>
      </c>
      <c r="I106" s="16">
        <v>81</v>
      </c>
      <c r="J106" s="16">
        <v>50</v>
      </c>
      <c r="K106" s="16">
        <v>34</v>
      </c>
      <c r="L106" s="16">
        <v>7</v>
      </c>
      <c r="M106" s="81">
        <v>34.424999999999997</v>
      </c>
      <c r="N106" s="95">
        <v>35</v>
      </c>
      <c r="O106" s="64">
        <v>2530</v>
      </c>
      <c r="P106" s="65">
        <f>Table2245789101123456789101112131415161718192021222324252627282930313233[[#This Row],[PEMBULATAN]]*O106</f>
        <v>88550</v>
      </c>
    </row>
    <row r="107" spans="1:16" ht="26.25" customHeight="1" x14ac:dyDescent="0.2">
      <c r="A107" s="14"/>
      <c r="B107" s="75"/>
      <c r="C107" s="73" t="s">
        <v>4018</v>
      </c>
      <c r="D107" s="78" t="s">
        <v>86</v>
      </c>
      <c r="E107" s="13">
        <v>44514</v>
      </c>
      <c r="F107" s="76" t="s">
        <v>554</v>
      </c>
      <c r="G107" s="13">
        <v>44515</v>
      </c>
      <c r="H107" s="77" t="s">
        <v>3366</v>
      </c>
      <c r="I107" s="16">
        <v>53</v>
      </c>
      <c r="J107" s="16">
        <v>40</v>
      </c>
      <c r="K107" s="16">
        <v>30</v>
      </c>
      <c r="L107" s="16">
        <v>5</v>
      </c>
      <c r="M107" s="81">
        <v>15.9</v>
      </c>
      <c r="N107" s="95">
        <v>15.9</v>
      </c>
      <c r="O107" s="64">
        <v>2530</v>
      </c>
      <c r="P107" s="65">
        <f>Table2245789101123456789101112131415161718192021222324252627282930313233[[#This Row],[PEMBULATAN]]*O107</f>
        <v>40227</v>
      </c>
    </row>
    <row r="108" spans="1:16" ht="26.25" customHeight="1" x14ac:dyDescent="0.2">
      <c r="A108" s="14"/>
      <c r="B108" s="75"/>
      <c r="C108" s="73" t="s">
        <v>4019</v>
      </c>
      <c r="D108" s="78" t="s">
        <v>86</v>
      </c>
      <c r="E108" s="13">
        <v>44514</v>
      </c>
      <c r="F108" s="76" t="s">
        <v>554</v>
      </c>
      <c r="G108" s="13">
        <v>44515</v>
      </c>
      <c r="H108" s="77" t="s">
        <v>3366</v>
      </c>
      <c r="I108" s="16">
        <v>90</v>
      </c>
      <c r="J108" s="16">
        <v>44</v>
      </c>
      <c r="K108" s="16">
        <v>40</v>
      </c>
      <c r="L108" s="16">
        <v>7</v>
      </c>
      <c r="M108" s="81">
        <v>39.6</v>
      </c>
      <c r="N108" s="95">
        <v>39.6</v>
      </c>
      <c r="O108" s="64">
        <v>2530</v>
      </c>
      <c r="P108" s="65">
        <f>Table2245789101123456789101112131415161718192021222324252627282930313233[[#This Row],[PEMBULATAN]]*O108</f>
        <v>100188</v>
      </c>
    </row>
    <row r="109" spans="1:16" ht="26.25" customHeight="1" x14ac:dyDescent="0.2">
      <c r="A109" s="14"/>
      <c r="B109" s="75"/>
      <c r="C109" s="73" t="s">
        <v>4020</v>
      </c>
      <c r="D109" s="78" t="s">
        <v>86</v>
      </c>
      <c r="E109" s="13">
        <v>44514</v>
      </c>
      <c r="F109" s="76" t="s">
        <v>554</v>
      </c>
      <c r="G109" s="13">
        <v>44515</v>
      </c>
      <c r="H109" s="77" t="s">
        <v>3366</v>
      </c>
      <c r="I109" s="16">
        <v>40</v>
      </c>
      <c r="J109" s="16">
        <v>32</v>
      </c>
      <c r="K109" s="16">
        <v>30</v>
      </c>
      <c r="L109" s="16">
        <v>8</v>
      </c>
      <c r="M109" s="81">
        <v>9.6</v>
      </c>
      <c r="N109" s="95">
        <v>9.6</v>
      </c>
      <c r="O109" s="64">
        <v>2530</v>
      </c>
      <c r="P109" s="65">
        <f>Table2245789101123456789101112131415161718192021222324252627282930313233[[#This Row],[PEMBULATAN]]*O109</f>
        <v>24288</v>
      </c>
    </row>
    <row r="110" spans="1:16" ht="26.25" customHeight="1" x14ac:dyDescent="0.2">
      <c r="A110" s="14"/>
      <c r="B110" s="75"/>
      <c r="C110" s="73" t="s">
        <v>4021</v>
      </c>
      <c r="D110" s="78" t="s">
        <v>86</v>
      </c>
      <c r="E110" s="13">
        <v>44514</v>
      </c>
      <c r="F110" s="76" t="s">
        <v>554</v>
      </c>
      <c r="G110" s="13">
        <v>44515</v>
      </c>
      <c r="H110" s="77" t="s">
        <v>3366</v>
      </c>
      <c r="I110" s="16">
        <v>40</v>
      </c>
      <c r="J110" s="16">
        <v>32</v>
      </c>
      <c r="K110" s="16">
        <v>30</v>
      </c>
      <c r="L110" s="16">
        <v>8</v>
      </c>
      <c r="M110" s="81">
        <v>9.6</v>
      </c>
      <c r="N110" s="95">
        <v>9.6</v>
      </c>
      <c r="O110" s="64">
        <v>2530</v>
      </c>
      <c r="P110" s="65">
        <f>Table2245789101123456789101112131415161718192021222324252627282930313233[[#This Row],[PEMBULATAN]]*O110</f>
        <v>24288</v>
      </c>
    </row>
    <row r="111" spans="1:16" ht="26.25" customHeight="1" x14ac:dyDescent="0.2">
      <c r="A111" s="14"/>
      <c r="B111" s="75"/>
      <c r="C111" s="73" t="s">
        <v>4022</v>
      </c>
      <c r="D111" s="78" t="s">
        <v>86</v>
      </c>
      <c r="E111" s="13">
        <v>44514</v>
      </c>
      <c r="F111" s="76" t="s">
        <v>554</v>
      </c>
      <c r="G111" s="13">
        <v>44515</v>
      </c>
      <c r="H111" s="77" t="s">
        <v>3366</v>
      </c>
      <c r="I111" s="16">
        <v>32</v>
      </c>
      <c r="J111" s="16">
        <v>32</v>
      </c>
      <c r="K111" s="16">
        <v>20</v>
      </c>
      <c r="L111" s="16">
        <v>1</v>
      </c>
      <c r="M111" s="81">
        <v>5.12</v>
      </c>
      <c r="N111" s="95">
        <v>5.12</v>
      </c>
      <c r="O111" s="64">
        <v>2530</v>
      </c>
      <c r="P111" s="65">
        <f>Table2245789101123456789101112131415161718192021222324252627282930313233[[#This Row],[PEMBULATAN]]*O111</f>
        <v>12953.6</v>
      </c>
    </row>
    <row r="112" spans="1:16" ht="26.25" customHeight="1" x14ac:dyDescent="0.2">
      <c r="A112" s="14"/>
      <c r="B112" s="75"/>
      <c r="C112" s="73" t="s">
        <v>4023</v>
      </c>
      <c r="D112" s="78" t="s">
        <v>86</v>
      </c>
      <c r="E112" s="13">
        <v>44514</v>
      </c>
      <c r="F112" s="76" t="s">
        <v>554</v>
      </c>
      <c r="G112" s="13">
        <v>44515</v>
      </c>
      <c r="H112" s="77" t="s">
        <v>3366</v>
      </c>
      <c r="I112" s="16">
        <v>46</v>
      </c>
      <c r="J112" s="16">
        <v>40</v>
      </c>
      <c r="K112" s="16">
        <v>24</v>
      </c>
      <c r="L112" s="16">
        <v>4</v>
      </c>
      <c r="M112" s="81">
        <v>11.04</v>
      </c>
      <c r="N112" s="95">
        <v>11.04</v>
      </c>
      <c r="O112" s="64">
        <v>2530</v>
      </c>
      <c r="P112" s="65">
        <f>Table2245789101123456789101112131415161718192021222324252627282930313233[[#This Row],[PEMBULATAN]]*O112</f>
        <v>27931.199999999997</v>
      </c>
    </row>
    <row r="113" spans="1:16" ht="26.25" customHeight="1" x14ac:dyDescent="0.2">
      <c r="A113" s="14"/>
      <c r="B113" s="75"/>
      <c r="C113" s="73" t="s">
        <v>4024</v>
      </c>
      <c r="D113" s="78" t="s">
        <v>86</v>
      </c>
      <c r="E113" s="13">
        <v>44514</v>
      </c>
      <c r="F113" s="76" t="s">
        <v>554</v>
      </c>
      <c r="G113" s="13">
        <v>44515</v>
      </c>
      <c r="H113" s="77" t="s">
        <v>3366</v>
      </c>
      <c r="I113" s="16">
        <v>43</v>
      </c>
      <c r="J113" s="16">
        <v>41</v>
      </c>
      <c r="K113" s="16">
        <v>21</v>
      </c>
      <c r="L113" s="16">
        <v>2</v>
      </c>
      <c r="M113" s="81">
        <v>9.2557500000000008</v>
      </c>
      <c r="N113" s="95">
        <v>9.2557500000000008</v>
      </c>
      <c r="O113" s="64">
        <v>2530</v>
      </c>
      <c r="P113" s="65">
        <f>Table2245789101123456789101112131415161718192021222324252627282930313233[[#This Row],[PEMBULATAN]]*O113</f>
        <v>23417.047500000001</v>
      </c>
    </row>
    <row r="114" spans="1:16" ht="26.25" customHeight="1" x14ac:dyDescent="0.2">
      <c r="A114" s="14"/>
      <c r="B114" s="75"/>
      <c r="C114" s="73" t="s">
        <v>4025</v>
      </c>
      <c r="D114" s="78" t="s">
        <v>86</v>
      </c>
      <c r="E114" s="13">
        <v>44514</v>
      </c>
      <c r="F114" s="76" t="s">
        <v>554</v>
      </c>
      <c r="G114" s="13">
        <v>44515</v>
      </c>
      <c r="H114" s="77" t="s">
        <v>3366</v>
      </c>
      <c r="I114" s="16">
        <v>43</v>
      </c>
      <c r="J114" s="16">
        <v>32</v>
      </c>
      <c r="K114" s="16">
        <v>22</v>
      </c>
      <c r="L114" s="16">
        <v>1</v>
      </c>
      <c r="M114" s="81">
        <v>7.5679999999999996</v>
      </c>
      <c r="N114" s="95">
        <v>7.5679999999999996</v>
      </c>
      <c r="O114" s="64">
        <v>2530</v>
      </c>
      <c r="P114" s="65">
        <f>Table2245789101123456789101112131415161718192021222324252627282930313233[[#This Row],[PEMBULATAN]]*O114</f>
        <v>19147.039999999997</v>
      </c>
    </row>
    <row r="115" spans="1:16" ht="26.25" customHeight="1" x14ac:dyDescent="0.2">
      <c r="A115" s="14"/>
      <c r="B115" s="75"/>
      <c r="C115" s="73" t="s">
        <v>4026</v>
      </c>
      <c r="D115" s="78" t="s">
        <v>86</v>
      </c>
      <c r="E115" s="13">
        <v>44514</v>
      </c>
      <c r="F115" s="76" t="s">
        <v>554</v>
      </c>
      <c r="G115" s="13">
        <v>44515</v>
      </c>
      <c r="H115" s="77" t="s">
        <v>3366</v>
      </c>
      <c r="I115" s="16">
        <v>55</v>
      </c>
      <c r="J115" s="16">
        <v>32</v>
      </c>
      <c r="K115" s="16">
        <v>16</v>
      </c>
      <c r="L115" s="16">
        <v>5</v>
      </c>
      <c r="M115" s="81">
        <v>7.04</v>
      </c>
      <c r="N115" s="95">
        <v>7.04</v>
      </c>
      <c r="O115" s="64">
        <v>2530</v>
      </c>
      <c r="P115" s="65">
        <f>Table2245789101123456789101112131415161718192021222324252627282930313233[[#This Row],[PEMBULATAN]]*O115</f>
        <v>17811.2</v>
      </c>
    </row>
    <row r="116" spans="1:16" ht="26.25" customHeight="1" x14ac:dyDescent="0.2">
      <c r="A116" s="14"/>
      <c r="B116" s="75"/>
      <c r="C116" s="73" t="s">
        <v>4027</v>
      </c>
      <c r="D116" s="78" t="s">
        <v>86</v>
      </c>
      <c r="E116" s="13">
        <v>44514</v>
      </c>
      <c r="F116" s="76" t="s">
        <v>554</v>
      </c>
      <c r="G116" s="13">
        <v>44515</v>
      </c>
      <c r="H116" s="77" t="s">
        <v>3366</v>
      </c>
      <c r="I116" s="16">
        <v>32</v>
      </c>
      <c r="J116" s="16">
        <v>22</v>
      </c>
      <c r="K116" s="16">
        <v>21</v>
      </c>
      <c r="L116" s="16">
        <v>4</v>
      </c>
      <c r="M116" s="81">
        <v>3.6960000000000002</v>
      </c>
      <c r="N116" s="95">
        <v>4</v>
      </c>
      <c r="O116" s="64">
        <v>2530</v>
      </c>
      <c r="P116" s="65">
        <f>Table2245789101123456789101112131415161718192021222324252627282930313233[[#This Row],[PEMBULATAN]]*O116</f>
        <v>10120</v>
      </c>
    </row>
    <row r="117" spans="1:16" ht="26.25" customHeight="1" x14ac:dyDescent="0.2">
      <c r="A117" s="14"/>
      <c r="B117" s="75"/>
      <c r="C117" s="73" t="s">
        <v>4028</v>
      </c>
      <c r="D117" s="78" t="s">
        <v>86</v>
      </c>
      <c r="E117" s="13">
        <v>44514</v>
      </c>
      <c r="F117" s="76" t="s">
        <v>554</v>
      </c>
      <c r="G117" s="13">
        <v>44515</v>
      </c>
      <c r="H117" s="77" t="s">
        <v>3366</v>
      </c>
      <c r="I117" s="16">
        <v>36</v>
      </c>
      <c r="J117" s="16">
        <v>30</v>
      </c>
      <c r="K117" s="16">
        <v>30</v>
      </c>
      <c r="L117" s="16">
        <v>8</v>
      </c>
      <c r="M117" s="81">
        <v>8.1</v>
      </c>
      <c r="N117" s="95">
        <v>8.1</v>
      </c>
      <c r="O117" s="64">
        <v>2530</v>
      </c>
      <c r="P117" s="65">
        <f>Table2245789101123456789101112131415161718192021222324252627282930313233[[#This Row],[PEMBULATAN]]*O117</f>
        <v>20493</v>
      </c>
    </row>
    <row r="118" spans="1:16" ht="26.25" customHeight="1" x14ac:dyDescent="0.2">
      <c r="A118" s="14"/>
      <c r="B118" s="75"/>
      <c r="C118" s="73" t="s">
        <v>4029</v>
      </c>
      <c r="D118" s="78" t="s">
        <v>86</v>
      </c>
      <c r="E118" s="13">
        <v>44514</v>
      </c>
      <c r="F118" s="76" t="s">
        <v>554</v>
      </c>
      <c r="G118" s="13">
        <v>44515</v>
      </c>
      <c r="H118" s="77" t="s">
        <v>3366</v>
      </c>
      <c r="I118" s="16">
        <v>41</v>
      </c>
      <c r="J118" s="16">
        <v>32</v>
      </c>
      <c r="K118" s="16">
        <v>21</v>
      </c>
      <c r="L118" s="16">
        <v>10</v>
      </c>
      <c r="M118" s="81">
        <v>6.8879999999999999</v>
      </c>
      <c r="N118" s="95">
        <v>10</v>
      </c>
      <c r="O118" s="64">
        <v>2530</v>
      </c>
      <c r="P118" s="65">
        <f>Table2245789101123456789101112131415161718192021222324252627282930313233[[#This Row],[PEMBULATAN]]*O118</f>
        <v>25300</v>
      </c>
    </row>
    <row r="119" spans="1:16" ht="26.25" customHeight="1" x14ac:dyDescent="0.2">
      <c r="A119" s="14"/>
      <c r="B119" s="75"/>
      <c r="C119" s="73" t="s">
        <v>4030</v>
      </c>
      <c r="D119" s="78" t="s">
        <v>86</v>
      </c>
      <c r="E119" s="13">
        <v>44514</v>
      </c>
      <c r="F119" s="76" t="s">
        <v>554</v>
      </c>
      <c r="G119" s="13">
        <v>44515</v>
      </c>
      <c r="H119" s="77" t="s">
        <v>3366</v>
      </c>
      <c r="I119" s="16">
        <v>82</v>
      </c>
      <c r="J119" s="16">
        <v>23</v>
      </c>
      <c r="K119" s="16">
        <v>31</v>
      </c>
      <c r="L119" s="16">
        <v>7</v>
      </c>
      <c r="M119" s="81">
        <v>14.6165</v>
      </c>
      <c r="N119" s="95">
        <v>14.6165</v>
      </c>
      <c r="O119" s="64">
        <v>2530</v>
      </c>
      <c r="P119" s="65">
        <f>Table2245789101123456789101112131415161718192021222324252627282930313233[[#This Row],[PEMBULATAN]]*O119</f>
        <v>36979.745000000003</v>
      </c>
    </row>
    <row r="120" spans="1:16" ht="26.25" customHeight="1" x14ac:dyDescent="0.2">
      <c r="A120" s="14"/>
      <c r="B120" s="75"/>
      <c r="C120" s="73" t="s">
        <v>4031</v>
      </c>
      <c r="D120" s="78" t="s">
        <v>86</v>
      </c>
      <c r="E120" s="13">
        <v>44514</v>
      </c>
      <c r="F120" s="76" t="s">
        <v>554</v>
      </c>
      <c r="G120" s="13">
        <v>44515</v>
      </c>
      <c r="H120" s="77" t="s">
        <v>3366</v>
      </c>
      <c r="I120" s="16">
        <v>46</v>
      </c>
      <c r="J120" s="16">
        <v>23</v>
      </c>
      <c r="K120" s="16">
        <v>20</v>
      </c>
      <c r="L120" s="16">
        <v>2</v>
      </c>
      <c r="M120" s="81">
        <v>5.29</v>
      </c>
      <c r="N120" s="95">
        <v>5.29</v>
      </c>
      <c r="O120" s="64">
        <v>2530</v>
      </c>
      <c r="P120" s="65">
        <f>Table2245789101123456789101112131415161718192021222324252627282930313233[[#This Row],[PEMBULATAN]]*O120</f>
        <v>13383.7</v>
      </c>
    </row>
    <row r="121" spans="1:16" ht="26.25" customHeight="1" x14ac:dyDescent="0.2">
      <c r="A121" s="14"/>
      <c r="B121" s="75"/>
      <c r="C121" s="73" t="s">
        <v>4032</v>
      </c>
      <c r="D121" s="78" t="s">
        <v>86</v>
      </c>
      <c r="E121" s="13">
        <v>44514</v>
      </c>
      <c r="F121" s="76" t="s">
        <v>554</v>
      </c>
      <c r="G121" s="13">
        <v>44515</v>
      </c>
      <c r="H121" s="77" t="s">
        <v>3366</v>
      </c>
      <c r="I121" s="16">
        <v>40</v>
      </c>
      <c r="J121" s="16">
        <v>41</v>
      </c>
      <c r="K121" s="16">
        <v>20</v>
      </c>
      <c r="L121" s="16">
        <v>14</v>
      </c>
      <c r="M121" s="81">
        <v>8.1999999999999993</v>
      </c>
      <c r="N121" s="95">
        <v>14</v>
      </c>
      <c r="O121" s="64">
        <v>2530</v>
      </c>
      <c r="P121" s="65">
        <f>Table2245789101123456789101112131415161718192021222324252627282930313233[[#This Row],[PEMBULATAN]]*O121</f>
        <v>35420</v>
      </c>
    </row>
    <row r="122" spans="1:16" ht="26.25" customHeight="1" x14ac:dyDescent="0.2">
      <c r="A122" s="14"/>
      <c r="B122" s="75"/>
      <c r="C122" s="73" t="s">
        <v>4033</v>
      </c>
      <c r="D122" s="78" t="s">
        <v>86</v>
      </c>
      <c r="E122" s="13">
        <v>44514</v>
      </c>
      <c r="F122" s="76" t="s">
        <v>554</v>
      </c>
      <c r="G122" s="13">
        <v>44515</v>
      </c>
      <c r="H122" s="77" t="s">
        <v>3366</v>
      </c>
      <c r="I122" s="16">
        <v>57</v>
      </c>
      <c r="J122" s="16">
        <v>40</v>
      </c>
      <c r="K122" s="16">
        <v>22</v>
      </c>
      <c r="L122" s="16">
        <v>3</v>
      </c>
      <c r="M122" s="81">
        <v>12.54</v>
      </c>
      <c r="N122" s="95">
        <v>12.54</v>
      </c>
      <c r="O122" s="64">
        <v>2530</v>
      </c>
      <c r="P122" s="65">
        <f>Table2245789101123456789101112131415161718192021222324252627282930313233[[#This Row],[PEMBULATAN]]*O122</f>
        <v>31726.199999999997</v>
      </c>
    </row>
    <row r="123" spans="1:16" ht="26.25" customHeight="1" x14ac:dyDescent="0.2">
      <c r="A123" s="14"/>
      <c r="B123" s="75"/>
      <c r="C123" s="73" t="s">
        <v>4034</v>
      </c>
      <c r="D123" s="78" t="s">
        <v>86</v>
      </c>
      <c r="E123" s="13">
        <v>44514</v>
      </c>
      <c r="F123" s="76" t="s">
        <v>554</v>
      </c>
      <c r="G123" s="13">
        <v>44515</v>
      </c>
      <c r="H123" s="77" t="s">
        <v>3366</v>
      </c>
      <c r="I123" s="16">
        <v>62</v>
      </c>
      <c r="J123" s="16">
        <v>46</v>
      </c>
      <c r="K123" s="16">
        <v>32</v>
      </c>
      <c r="L123" s="16">
        <v>8</v>
      </c>
      <c r="M123" s="81">
        <v>22.815999999999999</v>
      </c>
      <c r="N123" s="95">
        <v>22.815999999999999</v>
      </c>
      <c r="O123" s="64">
        <v>2530</v>
      </c>
      <c r="P123" s="65">
        <f>Table2245789101123456789101112131415161718192021222324252627282930313233[[#This Row],[PEMBULATAN]]*O123</f>
        <v>57724.479999999996</v>
      </c>
    </row>
    <row r="124" spans="1:16" ht="26.25" customHeight="1" x14ac:dyDescent="0.2">
      <c r="A124" s="14"/>
      <c r="B124" s="75"/>
      <c r="C124" s="73" t="s">
        <v>4035</v>
      </c>
      <c r="D124" s="78" t="s">
        <v>86</v>
      </c>
      <c r="E124" s="13">
        <v>44514</v>
      </c>
      <c r="F124" s="76" t="s">
        <v>554</v>
      </c>
      <c r="G124" s="13">
        <v>44515</v>
      </c>
      <c r="H124" s="77" t="s">
        <v>3366</v>
      </c>
      <c r="I124" s="16">
        <v>51</v>
      </c>
      <c r="J124" s="16">
        <v>20</v>
      </c>
      <c r="K124" s="16">
        <v>16</v>
      </c>
      <c r="L124" s="16">
        <v>2</v>
      </c>
      <c r="M124" s="81">
        <v>4.08</v>
      </c>
      <c r="N124" s="95">
        <v>4.08</v>
      </c>
      <c r="O124" s="64">
        <v>2530</v>
      </c>
      <c r="P124" s="65">
        <f>Table2245789101123456789101112131415161718192021222324252627282930313233[[#This Row],[PEMBULATAN]]*O124</f>
        <v>10322.4</v>
      </c>
    </row>
    <row r="125" spans="1:16" ht="26.25" customHeight="1" x14ac:dyDescent="0.2">
      <c r="A125" s="14"/>
      <c r="B125" s="75"/>
      <c r="C125" s="73" t="s">
        <v>4036</v>
      </c>
      <c r="D125" s="78" t="s">
        <v>86</v>
      </c>
      <c r="E125" s="13">
        <v>44514</v>
      </c>
      <c r="F125" s="76" t="s">
        <v>554</v>
      </c>
      <c r="G125" s="13">
        <v>44515</v>
      </c>
      <c r="H125" s="77" t="s">
        <v>3366</v>
      </c>
      <c r="I125" s="16">
        <v>76</v>
      </c>
      <c r="J125" s="16">
        <v>55</v>
      </c>
      <c r="K125" s="16">
        <v>25</v>
      </c>
      <c r="L125" s="16">
        <v>5</v>
      </c>
      <c r="M125" s="81">
        <v>26.125</v>
      </c>
      <c r="N125" s="95">
        <v>26.125</v>
      </c>
      <c r="O125" s="64">
        <v>2530</v>
      </c>
      <c r="P125" s="65">
        <f>Table2245789101123456789101112131415161718192021222324252627282930313233[[#This Row],[PEMBULATAN]]*O125</f>
        <v>66096.25</v>
      </c>
    </row>
    <row r="126" spans="1:16" ht="26.25" customHeight="1" x14ac:dyDescent="0.2">
      <c r="A126" s="14"/>
      <c r="B126" s="75"/>
      <c r="C126" s="73" t="s">
        <v>4037</v>
      </c>
      <c r="D126" s="78" t="s">
        <v>86</v>
      </c>
      <c r="E126" s="13">
        <v>44514</v>
      </c>
      <c r="F126" s="76" t="s">
        <v>554</v>
      </c>
      <c r="G126" s="13">
        <v>44515</v>
      </c>
      <c r="H126" s="77" t="s">
        <v>3366</v>
      </c>
      <c r="I126" s="16">
        <v>60</v>
      </c>
      <c r="J126" s="16">
        <v>33</v>
      </c>
      <c r="K126" s="16">
        <v>22</v>
      </c>
      <c r="L126" s="16">
        <v>9</v>
      </c>
      <c r="M126" s="81">
        <v>10.89</v>
      </c>
      <c r="N126" s="95">
        <v>10.89</v>
      </c>
      <c r="O126" s="64">
        <v>2530</v>
      </c>
      <c r="P126" s="65">
        <f>Table2245789101123456789101112131415161718192021222324252627282930313233[[#This Row],[PEMBULATAN]]*O126</f>
        <v>27551.7</v>
      </c>
    </row>
    <row r="127" spans="1:16" ht="26.25" customHeight="1" x14ac:dyDescent="0.2">
      <c r="A127" s="14"/>
      <c r="B127" s="75"/>
      <c r="C127" s="73" t="s">
        <v>4038</v>
      </c>
      <c r="D127" s="78" t="s">
        <v>86</v>
      </c>
      <c r="E127" s="13">
        <v>44514</v>
      </c>
      <c r="F127" s="76" t="s">
        <v>554</v>
      </c>
      <c r="G127" s="13">
        <v>44515</v>
      </c>
      <c r="H127" s="77" t="s">
        <v>3366</v>
      </c>
      <c r="I127" s="16">
        <v>44</v>
      </c>
      <c r="J127" s="16">
        <v>25</v>
      </c>
      <c r="K127" s="16">
        <v>20</v>
      </c>
      <c r="L127" s="16">
        <v>2</v>
      </c>
      <c r="M127" s="81">
        <v>5.5</v>
      </c>
      <c r="N127" s="95">
        <v>5.5</v>
      </c>
      <c r="O127" s="64">
        <v>2530</v>
      </c>
      <c r="P127" s="65">
        <f>Table2245789101123456789101112131415161718192021222324252627282930313233[[#This Row],[PEMBULATAN]]*O127</f>
        <v>13915</v>
      </c>
    </row>
    <row r="128" spans="1:16" ht="26.25" customHeight="1" x14ac:dyDescent="0.2">
      <c r="A128" s="14"/>
      <c r="B128" s="75"/>
      <c r="C128" s="73" t="s">
        <v>4039</v>
      </c>
      <c r="D128" s="78" t="s">
        <v>86</v>
      </c>
      <c r="E128" s="13">
        <v>44514</v>
      </c>
      <c r="F128" s="76" t="s">
        <v>554</v>
      </c>
      <c r="G128" s="13">
        <v>44515</v>
      </c>
      <c r="H128" s="77" t="s">
        <v>3366</v>
      </c>
      <c r="I128" s="16">
        <v>50</v>
      </c>
      <c r="J128" s="16">
        <v>43</v>
      </c>
      <c r="K128" s="16">
        <v>25</v>
      </c>
      <c r="L128" s="16">
        <v>8</v>
      </c>
      <c r="M128" s="81">
        <v>13.4375</v>
      </c>
      <c r="N128" s="95">
        <v>14</v>
      </c>
      <c r="O128" s="64">
        <v>2530</v>
      </c>
      <c r="P128" s="65">
        <f>Table2245789101123456789101112131415161718192021222324252627282930313233[[#This Row],[PEMBULATAN]]*O128</f>
        <v>35420</v>
      </c>
    </row>
    <row r="129" spans="1:16" ht="26.25" customHeight="1" x14ac:dyDescent="0.2">
      <c r="A129" s="14"/>
      <c r="B129" s="75"/>
      <c r="C129" s="73" t="s">
        <v>4040</v>
      </c>
      <c r="D129" s="78" t="s">
        <v>86</v>
      </c>
      <c r="E129" s="13">
        <v>44514</v>
      </c>
      <c r="F129" s="76" t="s">
        <v>554</v>
      </c>
      <c r="G129" s="13">
        <v>44515</v>
      </c>
      <c r="H129" s="77" t="s">
        <v>3366</v>
      </c>
      <c r="I129" s="16">
        <v>44</v>
      </c>
      <c r="J129" s="16">
        <v>33</v>
      </c>
      <c r="K129" s="16">
        <v>22</v>
      </c>
      <c r="L129" s="16">
        <v>6</v>
      </c>
      <c r="M129" s="81">
        <v>7.9859999999999998</v>
      </c>
      <c r="N129" s="95">
        <v>7.9859999999999998</v>
      </c>
      <c r="O129" s="64">
        <v>2530</v>
      </c>
      <c r="P129" s="65">
        <f>Table2245789101123456789101112131415161718192021222324252627282930313233[[#This Row],[PEMBULATAN]]*O129</f>
        <v>20204.579999999998</v>
      </c>
    </row>
    <row r="130" spans="1:16" ht="26.25" customHeight="1" x14ac:dyDescent="0.2">
      <c r="A130" s="14"/>
      <c r="B130" s="75"/>
      <c r="C130" s="73" t="s">
        <v>4041</v>
      </c>
      <c r="D130" s="78" t="s">
        <v>86</v>
      </c>
      <c r="E130" s="13">
        <v>44514</v>
      </c>
      <c r="F130" s="76" t="s">
        <v>554</v>
      </c>
      <c r="G130" s="13">
        <v>44515</v>
      </c>
      <c r="H130" s="77" t="s">
        <v>3366</v>
      </c>
      <c r="I130" s="16">
        <v>90</v>
      </c>
      <c r="J130" s="16">
        <v>53</v>
      </c>
      <c r="K130" s="16">
        <v>24</v>
      </c>
      <c r="L130" s="16">
        <v>3</v>
      </c>
      <c r="M130" s="81">
        <v>28.62</v>
      </c>
      <c r="N130" s="95">
        <v>28.62</v>
      </c>
      <c r="O130" s="64">
        <v>2530</v>
      </c>
      <c r="P130" s="65">
        <f>Table2245789101123456789101112131415161718192021222324252627282930313233[[#This Row],[PEMBULATAN]]*O130</f>
        <v>72408.600000000006</v>
      </c>
    </row>
    <row r="131" spans="1:16" ht="26.25" customHeight="1" x14ac:dyDescent="0.2">
      <c r="A131" s="14"/>
      <c r="B131" s="75"/>
      <c r="C131" s="73" t="s">
        <v>4042</v>
      </c>
      <c r="D131" s="78" t="s">
        <v>86</v>
      </c>
      <c r="E131" s="13">
        <v>44514</v>
      </c>
      <c r="F131" s="76" t="s">
        <v>554</v>
      </c>
      <c r="G131" s="13">
        <v>44515</v>
      </c>
      <c r="H131" s="77" t="s">
        <v>3366</v>
      </c>
      <c r="I131" s="16">
        <v>60</v>
      </c>
      <c r="J131" s="16">
        <v>40</v>
      </c>
      <c r="K131" s="16">
        <v>20</v>
      </c>
      <c r="L131" s="16">
        <v>6</v>
      </c>
      <c r="M131" s="81">
        <v>12</v>
      </c>
      <c r="N131" s="95">
        <v>12</v>
      </c>
      <c r="O131" s="64">
        <v>2530</v>
      </c>
      <c r="P131" s="65">
        <f>Table2245789101123456789101112131415161718192021222324252627282930313233[[#This Row],[PEMBULATAN]]*O131</f>
        <v>30360</v>
      </c>
    </row>
    <row r="132" spans="1:16" ht="26.25" customHeight="1" x14ac:dyDescent="0.2">
      <c r="A132" s="14"/>
      <c r="B132" s="75"/>
      <c r="C132" s="73" t="s">
        <v>4043</v>
      </c>
      <c r="D132" s="78" t="s">
        <v>86</v>
      </c>
      <c r="E132" s="13">
        <v>44514</v>
      </c>
      <c r="F132" s="76" t="s">
        <v>554</v>
      </c>
      <c r="G132" s="13">
        <v>44515</v>
      </c>
      <c r="H132" s="77" t="s">
        <v>3366</v>
      </c>
      <c r="I132" s="16">
        <v>42</v>
      </c>
      <c r="J132" s="16">
        <v>28</v>
      </c>
      <c r="K132" s="16">
        <v>22</v>
      </c>
      <c r="L132" s="16">
        <v>2</v>
      </c>
      <c r="M132" s="81">
        <v>6.468</v>
      </c>
      <c r="N132" s="95">
        <v>7</v>
      </c>
      <c r="O132" s="64">
        <v>2530</v>
      </c>
      <c r="P132" s="65">
        <f>Table2245789101123456789101112131415161718192021222324252627282930313233[[#This Row],[PEMBULATAN]]*O132</f>
        <v>17710</v>
      </c>
    </row>
    <row r="133" spans="1:16" ht="26.25" customHeight="1" x14ac:dyDescent="0.2">
      <c r="A133" s="14"/>
      <c r="B133" s="75"/>
      <c r="C133" s="73" t="s">
        <v>4044</v>
      </c>
      <c r="D133" s="78" t="s">
        <v>86</v>
      </c>
      <c r="E133" s="13">
        <v>44514</v>
      </c>
      <c r="F133" s="76" t="s">
        <v>554</v>
      </c>
      <c r="G133" s="13">
        <v>44515</v>
      </c>
      <c r="H133" s="77" t="s">
        <v>3366</v>
      </c>
      <c r="I133" s="16">
        <v>72</v>
      </c>
      <c r="J133" s="16">
        <v>43</v>
      </c>
      <c r="K133" s="16">
        <v>15</v>
      </c>
      <c r="L133" s="16">
        <v>6</v>
      </c>
      <c r="M133" s="81">
        <v>11.61</v>
      </c>
      <c r="N133" s="95">
        <v>11.61</v>
      </c>
      <c r="O133" s="64">
        <v>2530</v>
      </c>
      <c r="P133" s="65">
        <f>Table2245789101123456789101112131415161718192021222324252627282930313233[[#This Row],[PEMBULATAN]]*O133</f>
        <v>29373.3</v>
      </c>
    </row>
    <row r="134" spans="1:16" ht="26.25" customHeight="1" x14ac:dyDescent="0.2">
      <c r="A134" s="14"/>
      <c r="B134" s="75"/>
      <c r="C134" s="73" t="s">
        <v>4045</v>
      </c>
      <c r="D134" s="78" t="s">
        <v>86</v>
      </c>
      <c r="E134" s="13">
        <v>44514</v>
      </c>
      <c r="F134" s="76" t="s">
        <v>554</v>
      </c>
      <c r="G134" s="13">
        <v>44515</v>
      </c>
      <c r="H134" s="77" t="s">
        <v>3366</v>
      </c>
      <c r="I134" s="16">
        <v>123</v>
      </c>
      <c r="J134" s="16">
        <v>7</v>
      </c>
      <c r="K134" s="16">
        <v>7</v>
      </c>
      <c r="L134" s="16">
        <v>1</v>
      </c>
      <c r="M134" s="81">
        <v>1.50675</v>
      </c>
      <c r="N134" s="95">
        <v>1.50675</v>
      </c>
      <c r="O134" s="64">
        <v>2530</v>
      </c>
      <c r="P134" s="65">
        <f>Table2245789101123456789101112131415161718192021222324252627282930313233[[#This Row],[PEMBULATAN]]*O134</f>
        <v>3812.0774999999999</v>
      </c>
    </row>
    <row r="135" spans="1:16" ht="26.25" customHeight="1" x14ac:dyDescent="0.2">
      <c r="A135" s="14"/>
      <c r="B135" s="75"/>
      <c r="C135" s="73" t="s">
        <v>4046</v>
      </c>
      <c r="D135" s="78" t="s">
        <v>86</v>
      </c>
      <c r="E135" s="13">
        <v>44514</v>
      </c>
      <c r="F135" s="76" t="s">
        <v>554</v>
      </c>
      <c r="G135" s="13">
        <v>44515</v>
      </c>
      <c r="H135" s="77" t="s">
        <v>3366</v>
      </c>
      <c r="I135" s="16">
        <v>52</v>
      </c>
      <c r="J135" s="16">
        <v>55</v>
      </c>
      <c r="K135" s="16">
        <v>30</v>
      </c>
      <c r="L135" s="16">
        <v>13</v>
      </c>
      <c r="M135" s="81">
        <v>21.45</v>
      </c>
      <c r="N135" s="95">
        <v>22</v>
      </c>
      <c r="O135" s="64">
        <v>2530</v>
      </c>
      <c r="P135" s="65">
        <f>Table2245789101123456789101112131415161718192021222324252627282930313233[[#This Row],[PEMBULATAN]]*O135</f>
        <v>55660</v>
      </c>
    </row>
    <row r="136" spans="1:16" ht="26.25" customHeight="1" x14ac:dyDescent="0.2">
      <c r="A136" s="14"/>
      <c r="B136" s="75"/>
      <c r="C136" s="73" t="s">
        <v>4047</v>
      </c>
      <c r="D136" s="78" t="s">
        <v>86</v>
      </c>
      <c r="E136" s="13">
        <v>44514</v>
      </c>
      <c r="F136" s="76" t="s">
        <v>554</v>
      </c>
      <c r="G136" s="13">
        <v>44515</v>
      </c>
      <c r="H136" s="77" t="s">
        <v>3366</v>
      </c>
      <c r="I136" s="16">
        <v>86</v>
      </c>
      <c r="J136" s="16">
        <v>52</v>
      </c>
      <c r="K136" s="16">
        <v>14</v>
      </c>
      <c r="L136" s="16">
        <v>20</v>
      </c>
      <c r="M136" s="81">
        <v>15.651999999999999</v>
      </c>
      <c r="N136" s="95">
        <v>20</v>
      </c>
      <c r="O136" s="64">
        <v>2530</v>
      </c>
      <c r="P136" s="65">
        <f>Table2245789101123456789101112131415161718192021222324252627282930313233[[#This Row],[PEMBULATAN]]*O136</f>
        <v>50600</v>
      </c>
    </row>
    <row r="137" spans="1:16" ht="26.25" customHeight="1" x14ac:dyDescent="0.2">
      <c r="A137" s="14"/>
      <c r="B137" s="75"/>
      <c r="C137" s="73" t="s">
        <v>4048</v>
      </c>
      <c r="D137" s="78" t="s">
        <v>86</v>
      </c>
      <c r="E137" s="13">
        <v>44514</v>
      </c>
      <c r="F137" s="76" t="s">
        <v>554</v>
      </c>
      <c r="G137" s="13">
        <v>44515</v>
      </c>
      <c r="H137" s="77" t="s">
        <v>3366</v>
      </c>
      <c r="I137" s="16">
        <v>80</v>
      </c>
      <c r="J137" s="16">
        <v>52</v>
      </c>
      <c r="K137" s="16">
        <v>12</v>
      </c>
      <c r="L137" s="16">
        <v>1</v>
      </c>
      <c r="M137" s="81">
        <v>12.48</v>
      </c>
      <c r="N137" s="95">
        <v>13</v>
      </c>
      <c r="O137" s="64">
        <v>2530</v>
      </c>
      <c r="P137" s="65">
        <f>Table2245789101123456789101112131415161718192021222324252627282930313233[[#This Row],[PEMBULATAN]]*O137</f>
        <v>32890</v>
      </c>
    </row>
    <row r="138" spans="1:16" ht="26.25" customHeight="1" x14ac:dyDescent="0.2">
      <c r="A138" s="14"/>
      <c r="B138" s="75"/>
      <c r="C138" s="73" t="s">
        <v>4049</v>
      </c>
      <c r="D138" s="78" t="s">
        <v>86</v>
      </c>
      <c r="E138" s="13">
        <v>44514</v>
      </c>
      <c r="F138" s="76" t="s">
        <v>554</v>
      </c>
      <c r="G138" s="13">
        <v>44515</v>
      </c>
      <c r="H138" s="77" t="s">
        <v>3366</v>
      </c>
      <c r="I138" s="16">
        <v>50</v>
      </c>
      <c r="J138" s="16">
        <v>32</v>
      </c>
      <c r="K138" s="16">
        <v>12</v>
      </c>
      <c r="L138" s="16">
        <v>3</v>
      </c>
      <c r="M138" s="81">
        <v>4.8</v>
      </c>
      <c r="N138" s="95">
        <v>4.8</v>
      </c>
      <c r="O138" s="64">
        <v>2530</v>
      </c>
      <c r="P138" s="65">
        <f>Table2245789101123456789101112131415161718192021222324252627282930313233[[#This Row],[PEMBULATAN]]*O138</f>
        <v>12144</v>
      </c>
    </row>
    <row r="139" spans="1:16" ht="26.25" customHeight="1" x14ac:dyDescent="0.2">
      <c r="A139" s="14"/>
      <c r="B139" s="75"/>
      <c r="C139" s="73" t="s">
        <v>4050</v>
      </c>
      <c r="D139" s="78" t="s">
        <v>86</v>
      </c>
      <c r="E139" s="13">
        <v>44514</v>
      </c>
      <c r="F139" s="76" t="s">
        <v>554</v>
      </c>
      <c r="G139" s="13">
        <v>44515</v>
      </c>
      <c r="H139" s="77" t="s">
        <v>3366</v>
      </c>
      <c r="I139" s="16">
        <v>105</v>
      </c>
      <c r="J139" s="16">
        <v>40</v>
      </c>
      <c r="K139" s="16">
        <v>12</v>
      </c>
      <c r="L139" s="16">
        <v>6</v>
      </c>
      <c r="M139" s="81">
        <v>12.6</v>
      </c>
      <c r="N139" s="95">
        <v>12.6</v>
      </c>
      <c r="O139" s="64">
        <v>2530</v>
      </c>
      <c r="P139" s="65">
        <f>Table2245789101123456789101112131415161718192021222324252627282930313233[[#This Row],[PEMBULATAN]]*O139</f>
        <v>31878</v>
      </c>
    </row>
    <row r="140" spans="1:16" ht="26.25" customHeight="1" x14ac:dyDescent="0.2">
      <c r="A140" s="14"/>
      <c r="B140" s="75"/>
      <c r="C140" s="73" t="s">
        <v>4051</v>
      </c>
      <c r="D140" s="78" t="s">
        <v>86</v>
      </c>
      <c r="E140" s="13">
        <v>44514</v>
      </c>
      <c r="F140" s="76" t="s">
        <v>554</v>
      </c>
      <c r="G140" s="13">
        <v>44515</v>
      </c>
      <c r="H140" s="77" t="s">
        <v>3366</v>
      </c>
      <c r="I140" s="16">
        <v>60</v>
      </c>
      <c r="J140" s="16">
        <v>60</v>
      </c>
      <c r="K140" s="16">
        <v>4</v>
      </c>
      <c r="L140" s="16">
        <v>1</v>
      </c>
      <c r="M140" s="81">
        <v>3.6</v>
      </c>
      <c r="N140" s="95">
        <v>3.6</v>
      </c>
      <c r="O140" s="64">
        <v>2530</v>
      </c>
      <c r="P140" s="65">
        <f>Table2245789101123456789101112131415161718192021222324252627282930313233[[#This Row],[PEMBULATAN]]*O140</f>
        <v>9108</v>
      </c>
    </row>
    <row r="141" spans="1:16" ht="26.25" customHeight="1" x14ac:dyDescent="0.2">
      <c r="A141" s="14"/>
      <c r="B141" s="75"/>
      <c r="C141" s="73" t="s">
        <v>4052</v>
      </c>
      <c r="D141" s="78" t="s">
        <v>86</v>
      </c>
      <c r="E141" s="13">
        <v>44514</v>
      </c>
      <c r="F141" s="76" t="s">
        <v>554</v>
      </c>
      <c r="G141" s="13">
        <v>44515</v>
      </c>
      <c r="H141" s="77" t="s">
        <v>3366</v>
      </c>
      <c r="I141" s="16">
        <v>52</v>
      </c>
      <c r="J141" s="16">
        <v>42</v>
      </c>
      <c r="K141" s="16">
        <v>15</v>
      </c>
      <c r="L141" s="16">
        <v>7</v>
      </c>
      <c r="M141" s="81">
        <v>8.19</v>
      </c>
      <c r="N141" s="95">
        <v>8.19</v>
      </c>
      <c r="O141" s="64">
        <v>2530</v>
      </c>
      <c r="P141" s="65">
        <f>Table2245789101123456789101112131415161718192021222324252627282930313233[[#This Row],[PEMBULATAN]]*O141</f>
        <v>20720.699999999997</v>
      </c>
    </row>
    <row r="142" spans="1:16" ht="26.25" customHeight="1" x14ac:dyDescent="0.2">
      <c r="A142" s="14"/>
      <c r="B142" s="75"/>
      <c r="C142" s="73" t="s">
        <v>4053</v>
      </c>
      <c r="D142" s="78" t="s">
        <v>86</v>
      </c>
      <c r="E142" s="13">
        <v>44514</v>
      </c>
      <c r="F142" s="76" t="s">
        <v>554</v>
      </c>
      <c r="G142" s="13">
        <v>44515</v>
      </c>
      <c r="H142" s="77" t="s">
        <v>3366</v>
      </c>
      <c r="I142" s="16">
        <v>60</v>
      </c>
      <c r="J142" s="16">
        <v>43</v>
      </c>
      <c r="K142" s="16">
        <v>32</v>
      </c>
      <c r="L142" s="16">
        <v>4</v>
      </c>
      <c r="M142" s="81">
        <v>20.64</v>
      </c>
      <c r="N142" s="95">
        <v>20.64</v>
      </c>
      <c r="O142" s="64">
        <v>2530</v>
      </c>
      <c r="P142" s="65">
        <f>Table2245789101123456789101112131415161718192021222324252627282930313233[[#This Row],[PEMBULATAN]]*O142</f>
        <v>52219.200000000004</v>
      </c>
    </row>
    <row r="143" spans="1:16" ht="26.25" customHeight="1" x14ac:dyDescent="0.2">
      <c r="A143" s="14"/>
      <c r="B143" s="75"/>
      <c r="C143" s="73" t="s">
        <v>4054</v>
      </c>
      <c r="D143" s="78" t="s">
        <v>86</v>
      </c>
      <c r="E143" s="13">
        <v>44514</v>
      </c>
      <c r="F143" s="76" t="s">
        <v>554</v>
      </c>
      <c r="G143" s="13">
        <v>44515</v>
      </c>
      <c r="H143" s="77" t="s">
        <v>3366</v>
      </c>
      <c r="I143" s="16">
        <v>63</v>
      </c>
      <c r="J143" s="16">
        <v>60</v>
      </c>
      <c r="K143" s="16">
        <v>20</v>
      </c>
      <c r="L143" s="16">
        <v>7</v>
      </c>
      <c r="M143" s="81">
        <v>18.899999999999999</v>
      </c>
      <c r="N143" s="95">
        <v>18.899999999999999</v>
      </c>
      <c r="O143" s="64">
        <v>2530</v>
      </c>
      <c r="P143" s="65">
        <f>Table2245789101123456789101112131415161718192021222324252627282930313233[[#This Row],[PEMBULATAN]]*O143</f>
        <v>47817</v>
      </c>
    </row>
    <row r="144" spans="1:16" ht="26.25" customHeight="1" x14ac:dyDescent="0.2">
      <c r="A144" s="14"/>
      <c r="B144" s="75"/>
      <c r="C144" s="73" t="s">
        <v>4055</v>
      </c>
      <c r="D144" s="78" t="s">
        <v>86</v>
      </c>
      <c r="E144" s="13">
        <v>44514</v>
      </c>
      <c r="F144" s="76" t="s">
        <v>554</v>
      </c>
      <c r="G144" s="13">
        <v>44515</v>
      </c>
      <c r="H144" s="77" t="s">
        <v>3366</v>
      </c>
      <c r="I144" s="16">
        <v>84</v>
      </c>
      <c r="J144" s="16">
        <v>51</v>
      </c>
      <c r="K144" s="16">
        <v>10</v>
      </c>
      <c r="L144" s="16">
        <v>1</v>
      </c>
      <c r="M144" s="81">
        <v>10.71</v>
      </c>
      <c r="N144" s="95">
        <v>10.71</v>
      </c>
      <c r="O144" s="64">
        <v>2530</v>
      </c>
      <c r="P144" s="65">
        <f>Table2245789101123456789101112131415161718192021222324252627282930313233[[#This Row],[PEMBULATAN]]*O144</f>
        <v>27096.300000000003</v>
      </c>
    </row>
    <row r="145" spans="1:16" ht="26.25" customHeight="1" x14ac:dyDescent="0.2">
      <c r="A145" s="14"/>
      <c r="B145" s="75"/>
      <c r="C145" s="73" t="s">
        <v>4056</v>
      </c>
      <c r="D145" s="78" t="s">
        <v>86</v>
      </c>
      <c r="E145" s="13">
        <v>44514</v>
      </c>
      <c r="F145" s="76" t="s">
        <v>554</v>
      </c>
      <c r="G145" s="13">
        <v>44515</v>
      </c>
      <c r="H145" s="77" t="s">
        <v>3366</v>
      </c>
      <c r="I145" s="16">
        <v>70</v>
      </c>
      <c r="J145" s="16">
        <v>16</v>
      </c>
      <c r="K145" s="16">
        <v>13</v>
      </c>
      <c r="L145" s="16">
        <v>1</v>
      </c>
      <c r="M145" s="81">
        <v>3.64</v>
      </c>
      <c r="N145" s="95">
        <v>3.64</v>
      </c>
      <c r="O145" s="64">
        <v>2530</v>
      </c>
      <c r="P145" s="65">
        <f>Table2245789101123456789101112131415161718192021222324252627282930313233[[#This Row],[PEMBULATAN]]*O145</f>
        <v>9209.2000000000007</v>
      </c>
    </row>
    <row r="146" spans="1:16" ht="26.25" customHeight="1" x14ac:dyDescent="0.2">
      <c r="A146" s="14"/>
      <c r="B146" s="75"/>
      <c r="C146" s="73" t="s">
        <v>4057</v>
      </c>
      <c r="D146" s="78" t="s">
        <v>86</v>
      </c>
      <c r="E146" s="13">
        <v>44514</v>
      </c>
      <c r="F146" s="76" t="s">
        <v>554</v>
      </c>
      <c r="G146" s="13">
        <v>44515</v>
      </c>
      <c r="H146" s="77" t="s">
        <v>3366</v>
      </c>
      <c r="I146" s="16">
        <v>30</v>
      </c>
      <c r="J146" s="16">
        <v>22</v>
      </c>
      <c r="K146" s="16">
        <v>20</v>
      </c>
      <c r="L146" s="16">
        <v>1</v>
      </c>
      <c r="M146" s="81">
        <v>3.3</v>
      </c>
      <c r="N146" s="95">
        <v>4</v>
      </c>
      <c r="O146" s="64">
        <v>2530</v>
      </c>
      <c r="P146" s="65">
        <f>Table2245789101123456789101112131415161718192021222324252627282930313233[[#This Row],[PEMBULATAN]]*O146</f>
        <v>10120</v>
      </c>
    </row>
    <row r="147" spans="1:16" ht="26.25" customHeight="1" x14ac:dyDescent="0.2">
      <c r="A147" s="14"/>
      <c r="B147" s="75"/>
      <c r="C147" s="73" t="s">
        <v>4058</v>
      </c>
      <c r="D147" s="78" t="s">
        <v>86</v>
      </c>
      <c r="E147" s="13">
        <v>44514</v>
      </c>
      <c r="F147" s="76" t="s">
        <v>554</v>
      </c>
      <c r="G147" s="13">
        <v>44515</v>
      </c>
      <c r="H147" s="77" t="s">
        <v>3366</v>
      </c>
      <c r="I147" s="16">
        <v>92</v>
      </c>
      <c r="J147" s="16">
        <v>65</v>
      </c>
      <c r="K147" s="16">
        <v>14</v>
      </c>
      <c r="L147" s="16">
        <v>8</v>
      </c>
      <c r="M147" s="81">
        <v>20.93</v>
      </c>
      <c r="N147" s="95">
        <v>20.93</v>
      </c>
      <c r="O147" s="64">
        <v>2530</v>
      </c>
      <c r="P147" s="65">
        <f>Table2245789101123456789101112131415161718192021222324252627282930313233[[#This Row],[PEMBULATAN]]*O147</f>
        <v>52952.9</v>
      </c>
    </row>
    <row r="148" spans="1:16" ht="26.25" customHeight="1" x14ac:dyDescent="0.2">
      <c r="A148" s="14"/>
      <c r="B148" s="75"/>
      <c r="C148" s="73" t="s">
        <v>4059</v>
      </c>
      <c r="D148" s="78" t="s">
        <v>86</v>
      </c>
      <c r="E148" s="13">
        <v>44514</v>
      </c>
      <c r="F148" s="76" t="s">
        <v>554</v>
      </c>
      <c r="G148" s="13">
        <v>44515</v>
      </c>
      <c r="H148" s="77" t="s">
        <v>3366</v>
      </c>
      <c r="I148" s="16">
        <v>73</v>
      </c>
      <c r="J148" s="16">
        <v>52</v>
      </c>
      <c r="K148" s="16">
        <v>32</v>
      </c>
      <c r="L148" s="16">
        <v>1</v>
      </c>
      <c r="M148" s="81">
        <v>30.367999999999999</v>
      </c>
      <c r="N148" s="95">
        <v>31</v>
      </c>
      <c r="O148" s="64">
        <v>2530</v>
      </c>
      <c r="P148" s="65">
        <f>Table2245789101123456789101112131415161718192021222324252627282930313233[[#This Row],[PEMBULATAN]]*O148</f>
        <v>78430</v>
      </c>
    </row>
    <row r="149" spans="1:16" ht="26.25" customHeight="1" x14ac:dyDescent="0.2">
      <c r="A149" s="14"/>
      <c r="B149" s="75"/>
      <c r="C149" s="73" t="s">
        <v>4060</v>
      </c>
      <c r="D149" s="78" t="s">
        <v>86</v>
      </c>
      <c r="E149" s="13">
        <v>44514</v>
      </c>
      <c r="F149" s="76" t="s">
        <v>554</v>
      </c>
      <c r="G149" s="13">
        <v>44515</v>
      </c>
      <c r="H149" s="77" t="s">
        <v>3366</v>
      </c>
      <c r="I149" s="16">
        <v>38</v>
      </c>
      <c r="J149" s="16">
        <v>36</v>
      </c>
      <c r="K149" s="16">
        <v>26</v>
      </c>
      <c r="L149" s="16">
        <v>4</v>
      </c>
      <c r="M149" s="81">
        <v>8.8919999999999995</v>
      </c>
      <c r="N149" s="95">
        <v>8.8919999999999995</v>
      </c>
      <c r="O149" s="64">
        <v>2530</v>
      </c>
      <c r="P149" s="65">
        <f>Table2245789101123456789101112131415161718192021222324252627282930313233[[#This Row],[PEMBULATAN]]*O149</f>
        <v>22496.76</v>
      </c>
    </row>
    <row r="150" spans="1:16" ht="26.25" customHeight="1" x14ac:dyDescent="0.2">
      <c r="A150" s="14"/>
      <c r="B150" s="75"/>
      <c r="C150" s="73" t="s">
        <v>4061</v>
      </c>
      <c r="D150" s="78" t="s">
        <v>86</v>
      </c>
      <c r="E150" s="13">
        <v>44514</v>
      </c>
      <c r="F150" s="76" t="s">
        <v>554</v>
      </c>
      <c r="G150" s="13">
        <v>44515</v>
      </c>
      <c r="H150" s="77" t="s">
        <v>3366</v>
      </c>
      <c r="I150" s="16">
        <v>80</v>
      </c>
      <c r="J150" s="16">
        <v>50</v>
      </c>
      <c r="K150" s="16">
        <v>12</v>
      </c>
      <c r="L150" s="16">
        <v>2</v>
      </c>
      <c r="M150" s="81">
        <v>12</v>
      </c>
      <c r="N150" s="95">
        <v>12</v>
      </c>
      <c r="O150" s="64">
        <v>2530</v>
      </c>
      <c r="P150" s="65">
        <f>Table2245789101123456789101112131415161718192021222324252627282930313233[[#This Row],[PEMBULATAN]]*O150</f>
        <v>30360</v>
      </c>
    </row>
    <row r="151" spans="1:16" ht="26.25" customHeight="1" x14ac:dyDescent="0.2">
      <c r="A151" s="14"/>
      <c r="B151" s="75"/>
      <c r="C151" s="73" t="s">
        <v>4062</v>
      </c>
      <c r="D151" s="78" t="s">
        <v>86</v>
      </c>
      <c r="E151" s="13">
        <v>44514</v>
      </c>
      <c r="F151" s="76" t="s">
        <v>554</v>
      </c>
      <c r="G151" s="13">
        <v>44515</v>
      </c>
      <c r="H151" s="77" t="s">
        <v>3366</v>
      </c>
      <c r="I151" s="16">
        <v>51</v>
      </c>
      <c r="J151" s="16">
        <v>47</v>
      </c>
      <c r="K151" s="16">
        <v>22</v>
      </c>
      <c r="L151" s="16">
        <v>3</v>
      </c>
      <c r="M151" s="81">
        <v>13.1835</v>
      </c>
      <c r="N151" s="95">
        <v>13.1835</v>
      </c>
      <c r="O151" s="64">
        <v>2530</v>
      </c>
      <c r="P151" s="65">
        <f>Table2245789101123456789101112131415161718192021222324252627282930313233[[#This Row],[PEMBULATAN]]*O151</f>
        <v>33354.255000000005</v>
      </c>
    </row>
    <row r="152" spans="1:16" ht="26.25" customHeight="1" x14ac:dyDescent="0.2">
      <c r="A152" s="14"/>
      <c r="B152" s="75"/>
      <c r="C152" s="73" t="s">
        <v>4063</v>
      </c>
      <c r="D152" s="78" t="s">
        <v>86</v>
      </c>
      <c r="E152" s="13">
        <v>44514</v>
      </c>
      <c r="F152" s="76" t="s">
        <v>554</v>
      </c>
      <c r="G152" s="13">
        <v>44515</v>
      </c>
      <c r="H152" s="77" t="s">
        <v>3366</v>
      </c>
      <c r="I152" s="16">
        <v>82</v>
      </c>
      <c r="J152" s="16">
        <v>30</v>
      </c>
      <c r="K152" s="16">
        <v>16</v>
      </c>
      <c r="L152" s="16">
        <v>3</v>
      </c>
      <c r="M152" s="81">
        <v>9.84</v>
      </c>
      <c r="N152" s="95">
        <v>9.84</v>
      </c>
      <c r="O152" s="64">
        <v>2530</v>
      </c>
      <c r="P152" s="65">
        <f>Table2245789101123456789101112131415161718192021222324252627282930313233[[#This Row],[PEMBULATAN]]*O152</f>
        <v>24895.200000000001</v>
      </c>
    </row>
    <row r="153" spans="1:16" ht="26.25" customHeight="1" x14ac:dyDescent="0.2">
      <c r="A153" s="14"/>
      <c r="B153" s="75"/>
      <c r="C153" s="73" t="s">
        <v>4064</v>
      </c>
      <c r="D153" s="78" t="s">
        <v>86</v>
      </c>
      <c r="E153" s="13">
        <v>44514</v>
      </c>
      <c r="F153" s="76" t="s">
        <v>554</v>
      </c>
      <c r="G153" s="13">
        <v>44515</v>
      </c>
      <c r="H153" s="77" t="s">
        <v>3366</v>
      </c>
      <c r="I153" s="16">
        <v>46</v>
      </c>
      <c r="J153" s="16">
        <v>34</v>
      </c>
      <c r="K153" s="16">
        <v>32</v>
      </c>
      <c r="L153" s="16">
        <v>4</v>
      </c>
      <c r="M153" s="81">
        <v>12.512</v>
      </c>
      <c r="N153" s="95">
        <v>12.512</v>
      </c>
      <c r="O153" s="64">
        <v>2530</v>
      </c>
      <c r="P153" s="65">
        <f>Table2245789101123456789101112131415161718192021222324252627282930313233[[#This Row],[PEMBULATAN]]*O153</f>
        <v>31655.360000000001</v>
      </c>
    </row>
    <row r="154" spans="1:16" ht="26.25" customHeight="1" x14ac:dyDescent="0.2">
      <c r="A154" s="14"/>
      <c r="B154" s="75"/>
      <c r="C154" s="73" t="s">
        <v>4065</v>
      </c>
      <c r="D154" s="78" t="s">
        <v>86</v>
      </c>
      <c r="E154" s="13">
        <v>44514</v>
      </c>
      <c r="F154" s="76" t="s">
        <v>554</v>
      </c>
      <c r="G154" s="13">
        <v>44515</v>
      </c>
      <c r="H154" s="77" t="s">
        <v>3366</v>
      </c>
      <c r="I154" s="16">
        <v>67</v>
      </c>
      <c r="J154" s="16">
        <v>64</v>
      </c>
      <c r="K154" s="16">
        <v>30</v>
      </c>
      <c r="L154" s="16">
        <v>10</v>
      </c>
      <c r="M154" s="81">
        <v>32.159999999999997</v>
      </c>
      <c r="N154" s="95">
        <v>32.159999999999997</v>
      </c>
      <c r="O154" s="64">
        <v>2530</v>
      </c>
      <c r="P154" s="65">
        <f>Table2245789101123456789101112131415161718192021222324252627282930313233[[#This Row],[PEMBULATAN]]*O154</f>
        <v>81364.799999999988</v>
      </c>
    </row>
    <row r="155" spans="1:16" ht="26.25" customHeight="1" x14ac:dyDescent="0.2">
      <c r="A155" s="14"/>
      <c r="B155" s="75"/>
      <c r="C155" s="73" t="s">
        <v>4066</v>
      </c>
      <c r="D155" s="78" t="s">
        <v>86</v>
      </c>
      <c r="E155" s="13">
        <v>44514</v>
      </c>
      <c r="F155" s="76" t="s">
        <v>554</v>
      </c>
      <c r="G155" s="13">
        <v>44515</v>
      </c>
      <c r="H155" s="77" t="s">
        <v>3366</v>
      </c>
      <c r="I155" s="16">
        <v>60</v>
      </c>
      <c r="J155" s="16">
        <v>38</v>
      </c>
      <c r="K155" s="16">
        <v>30</v>
      </c>
      <c r="L155" s="16">
        <v>12</v>
      </c>
      <c r="M155" s="81">
        <v>17.100000000000001</v>
      </c>
      <c r="N155" s="95">
        <v>17.100000000000001</v>
      </c>
      <c r="O155" s="64">
        <v>2530</v>
      </c>
      <c r="P155" s="65">
        <f>Table2245789101123456789101112131415161718192021222324252627282930313233[[#This Row],[PEMBULATAN]]*O155</f>
        <v>43263</v>
      </c>
    </row>
    <row r="156" spans="1:16" ht="26.25" customHeight="1" x14ac:dyDescent="0.2">
      <c r="A156" s="14"/>
      <c r="B156" s="75"/>
      <c r="C156" s="73" t="s">
        <v>4067</v>
      </c>
      <c r="D156" s="78" t="s">
        <v>86</v>
      </c>
      <c r="E156" s="13">
        <v>44514</v>
      </c>
      <c r="F156" s="76" t="s">
        <v>554</v>
      </c>
      <c r="G156" s="13">
        <v>44515</v>
      </c>
      <c r="H156" s="77" t="s">
        <v>3366</v>
      </c>
      <c r="I156" s="16">
        <v>72</v>
      </c>
      <c r="J156" s="16">
        <v>30</v>
      </c>
      <c r="K156" s="16">
        <v>28</v>
      </c>
      <c r="L156" s="16">
        <v>8</v>
      </c>
      <c r="M156" s="81">
        <v>15.12</v>
      </c>
      <c r="N156" s="95">
        <v>15.12</v>
      </c>
      <c r="O156" s="64">
        <v>2530</v>
      </c>
      <c r="P156" s="65">
        <f>Table2245789101123456789101112131415161718192021222324252627282930313233[[#This Row],[PEMBULATAN]]*O156</f>
        <v>38253.599999999999</v>
      </c>
    </row>
    <row r="157" spans="1:16" ht="26.25" customHeight="1" x14ac:dyDescent="0.2">
      <c r="A157" s="14"/>
      <c r="B157" s="75"/>
      <c r="C157" s="73" t="s">
        <v>4068</v>
      </c>
      <c r="D157" s="78" t="s">
        <v>86</v>
      </c>
      <c r="E157" s="13">
        <v>44514</v>
      </c>
      <c r="F157" s="76" t="s">
        <v>554</v>
      </c>
      <c r="G157" s="13">
        <v>44515</v>
      </c>
      <c r="H157" s="77" t="s">
        <v>3366</v>
      </c>
      <c r="I157" s="16">
        <v>44</v>
      </c>
      <c r="J157" s="16">
        <v>32</v>
      </c>
      <c r="K157" s="16">
        <v>25</v>
      </c>
      <c r="L157" s="16">
        <v>7</v>
      </c>
      <c r="M157" s="81">
        <v>8.8000000000000007</v>
      </c>
      <c r="N157" s="95">
        <v>8.8000000000000007</v>
      </c>
      <c r="O157" s="64">
        <v>2530</v>
      </c>
      <c r="P157" s="65">
        <f>Table2245789101123456789101112131415161718192021222324252627282930313233[[#This Row],[PEMBULATAN]]*O157</f>
        <v>22264</v>
      </c>
    </row>
    <row r="158" spans="1:16" ht="26.25" customHeight="1" x14ac:dyDescent="0.2">
      <c r="A158" s="14"/>
      <c r="B158" s="75"/>
      <c r="C158" s="73" t="s">
        <v>4069</v>
      </c>
      <c r="D158" s="78" t="s">
        <v>86</v>
      </c>
      <c r="E158" s="13">
        <v>44514</v>
      </c>
      <c r="F158" s="76" t="s">
        <v>554</v>
      </c>
      <c r="G158" s="13">
        <v>44515</v>
      </c>
      <c r="H158" s="77" t="s">
        <v>3366</v>
      </c>
      <c r="I158" s="16">
        <v>43</v>
      </c>
      <c r="J158" s="16">
        <v>26</v>
      </c>
      <c r="K158" s="16">
        <v>17</v>
      </c>
      <c r="L158" s="16">
        <v>1</v>
      </c>
      <c r="M158" s="81">
        <v>4.7515000000000001</v>
      </c>
      <c r="N158" s="95">
        <v>4.7515000000000001</v>
      </c>
      <c r="O158" s="64">
        <v>2530</v>
      </c>
      <c r="P158" s="65">
        <f>Table2245789101123456789101112131415161718192021222324252627282930313233[[#This Row],[PEMBULATAN]]*O158</f>
        <v>12021.295</v>
      </c>
    </row>
    <row r="159" spans="1:16" ht="26.25" customHeight="1" x14ac:dyDescent="0.2">
      <c r="A159" s="14"/>
      <c r="B159" s="75"/>
      <c r="C159" s="73" t="s">
        <v>4070</v>
      </c>
      <c r="D159" s="78" t="s">
        <v>86</v>
      </c>
      <c r="E159" s="13">
        <v>44514</v>
      </c>
      <c r="F159" s="76" t="s">
        <v>554</v>
      </c>
      <c r="G159" s="13">
        <v>44515</v>
      </c>
      <c r="H159" s="77" t="s">
        <v>3366</v>
      </c>
      <c r="I159" s="16">
        <v>30</v>
      </c>
      <c r="J159" s="16">
        <v>28</v>
      </c>
      <c r="K159" s="16">
        <v>20</v>
      </c>
      <c r="L159" s="16">
        <v>1</v>
      </c>
      <c r="M159" s="81">
        <v>4.2</v>
      </c>
      <c r="N159" s="95">
        <v>4.2</v>
      </c>
      <c r="O159" s="64">
        <v>2530</v>
      </c>
      <c r="P159" s="65">
        <f>Table2245789101123456789101112131415161718192021222324252627282930313233[[#This Row],[PEMBULATAN]]*O159</f>
        <v>10626</v>
      </c>
    </row>
    <row r="160" spans="1:16" ht="26.25" customHeight="1" x14ac:dyDescent="0.2">
      <c r="A160" s="14"/>
      <c r="B160" s="75"/>
      <c r="C160" s="73" t="s">
        <v>4071</v>
      </c>
      <c r="D160" s="78" t="s">
        <v>86</v>
      </c>
      <c r="E160" s="13">
        <v>44514</v>
      </c>
      <c r="F160" s="76" t="s">
        <v>554</v>
      </c>
      <c r="G160" s="13">
        <v>44515</v>
      </c>
      <c r="H160" s="77" t="s">
        <v>3366</v>
      </c>
      <c r="I160" s="16">
        <v>40</v>
      </c>
      <c r="J160" s="16">
        <v>30</v>
      </c>
      <c r="K160" s="16">
        <v>26</v>
      </c>
      <c r="L160" s="16">
        <v>5</v>
      </c>
      <c r="M160" s="81">
        <v>7.8</v>
      </c>
      <c r="N160" s="95">
        <v>7.8</v>
      </c>
      <c r="O160" s="64">
        <v>2530</v>
      </c>
      <c r="P160" s="65">
        <f>Table2245789101123456789101112131415161718192021222324252627282930313233[[#This Row],[PEMBULATAN]]*O160</f>
        <v>19734</v>
      </c>
    </row>
    <row r="161" spans="1:16" ht="26.25" customHeight="1" x14ac:dyDescent="0.2">
      <c r="A161" s="14"/>
      <c r="B161" s="75"/>
      <c r="C161" s="73" t="s">
        <v>4072</v>
      </c>
      <c r="D161" s="78" t="s">
        <v>86</v>
      </c>
      <c r="E161" s="13">
        <v>44514</v>
      </c>
      <c r="F161" s="76" t="s">
        <v>554</v>
      </c>
      <c r="G161" s="13">
        <v>44515</v>
      </c>
      <c r="H161" s="77" t="s">
        <v>3366</v>
      </c>
      <c r="I161" s="16">
        <v>40</v>
      </c>
      <c r="J161" s="16">
        <v>28</v>
      </c>
      <c r="K161" s="16">
        <v>10</v>
      </c>
      <c r="L161" s="16">
        <v>1</v>
      </c>
      <c r="M161" s="81">
        <v>2.8</v>
      </c>
      <c r="N161" s="95">
        <v>2.8</v>
      </c>
      <c r="O161" s="64">
        <v>2530</v>
      </c>
      <c r="P161" s="65">
        <f>Table2245789101123456789101112131415161718192021222324252627282930313233[[#This Row],[PEMBULATAN]]*O161</f>
        <v>7084</v>
      </c>
    </row>
    <row r="162" spans="1:16" ht="26.25" customHeight="1" x14ac:dyDescent="0.2">
      <c r="A162" s="14"/>
      <c r="B162" s="75"/>
      <c r="C162" s="73" t="s">
        <v>4073</v>
      </c>
      <c r="D162" s="78" t="s">
        <v>86</v>
      </c>
      <c r="E162" s="13">
        <v>44514</v>
      </c>
      <c r="F162" s="76" t="s">
        <v>554</v>
      </c>
      <c r="G162" s="13">
        <v>44515</v>
      </c>
      <c r="H162" s="77" t="s">
        <v>3366</v>
      </c>
      <c r="I162" s="16">
        <v>47</v>
      </c>
      <c r="J162" s="16">
        <v>36</v>
      </c>
      <c r="K162" s="16">
        <v>12</v>
      </c>
      <c r="L162" s="16">
        <v>8</v>
      </c>
      <c r="M162" s="81">
        <v>5.0759999999999996</v>
      </c>
      <c r="N162" s="95">
        <v>8</v>
      </c>
      <c r="O162" s="64">
        <v>2530</v>
      </c>
      <c r="P162" s="65">
        <f>Table2245789101123456789101112131415161718192021222324252627282930313233[[#This Row],[PEMBULATAN]]*O162</f>
        <v>20240</v>
      </c>
    </row>
    <row r="163" spans="1:16" ht="26.25" customHeight="1" x14ac:dyDescent="0.2">
      <c r="A163" s="14"/>
      <c r="B163" s="75"/>
      <c r="C163" s="73" t="s">
        <v>4074</v>
      </c>
      <c r="D163" s="78" t="s">
        <v>86</v>
      </c>
      <c r="E163" s="13">
        <v>44514</v>
      </c>
      <c r="F163" s="76" t="s">
        <v>554</v>
      </c>
      <c r="G163" s="13">
        <v>44515</v>
      </c>
      <c r="H163" s="77" t="s">
        <v>3366</v>
      </c>
      <c r="I163" s="16">
        <v>50</v>
      </c>
      <c r="J163" s="16">
        <v>32</v>
      </c>
      <c r="K163" s="16">
        <v>26</v>
      </c>
      <c r="L163" s="16">
        <v>5</v>
      </c>
      <c r="M163" s="81">
        <v>10.4</v>
      </c>
      <c r="N163" s="95">
        <v>11</v>
      </c>
      <c r="O163" s="64">
        <v>2530</v>
      </c>
      <c r="P163" s="65">
        <f>Table2245789101123456789101112131415161718192021222324252627282930313233[[#This Row],[PEMBULATAN]]*O163</f>
        <v>27830</v>
      </c>
    </row>
    <row r="164" spans="1:16" ht="26.25" customHeight="1" x14ac:dyDescent="0.2">
      <c r="A164" s="14"/>
      <c r="B164" s="75"/>
      <c r="C164" s="73" t="s">
        <v>4075</v>
      </c>
      <c r="D164" s="78" t="s">
        <v>86</v>
      </c>
      <c r="E164" s="13">
        <v>44514</v>
      </c>
      <c r="F164" s="76" t="s">
        <v>554</v>
      </c>
      <c r="G164" s="13">
        <v>44515</v>
      </c>
      <c r="H164" s="77" t="s">
        <v>3366</v>
      </c>
      <c r="I164" s="16">
        <v>36</v>
      </c>
      <c r="J164" s="16">
        <v>26</v>
      </c>
      <c r="K164" s="16">
        <v>30</v>
      </c>
      <c r="L164" s="16">
        <v>1</v>
      </c>
      <c r="M164" s="81">
        <v>7.02</v>
      </c>
      <c r="N164" s="95">
        <v>7.02</v>
      </c>
      <c r="O164" s="64">
        <v>2530</v>
      </c>
      <c r="P164" s="65">
        <f>Table2245789101123456789101112131415161718192021222324252627282930313233[[#This Row],[PEMBULATAN]]*O164</f>
        <v>17760.599999999999</v>
      </c>
    </row>
    <row r="165" spans="1:16" ht="26.25" customHeight="1" x14ac:dyDescent="0.2">
      <c r="A165" s="14"/>
      <c r="B165" s="75"/>
      <c r="C165" s="73" t="s">
        <v>4076</v>
      </c>
      <c r="D165" s="78" t="s">
        <v>86</v>
      </c>
      <c r="E165" s="13">
        <v>44514</v>
      </c>
      <c r="F165" s="76" t="s">
        <v>554</v>
      </c>
      <c r="G165" s="13">
        <v>44515</v>
      </c>
      <c r="H165" s="77" t="s">
        <v>3366</v>
      </c>
      <c r="I165" s="16">
        <v>42</v>
      </c>
      <c r="J165" s="16">
        <v>36</v>
      </c>
      <c r="K165" s="16">
        <v>23</v>
      </c>
      <c r="L165" s="16">
        <v>4</v>
      </c>
      <c r="M165" s="81">
        <v>8.6940000000000008</v>
      </c>
      <c r="N165" s="95">
        <v>8.6940000000000008</v>
      </c>
      <c r="O165" s="64">
        <v>2530</v>
      </c>
      <c r="P165" s="65">
        <f>Table2245789101123456789101112131415161718192021222324252627282930313233[[#This Row],[PEMBULATAN]]*O165</f>
        <v>21995.820000000003</v>
      </c>
    </row>
    <row r="166" spans="1:16" ht="26.25" customHeight="1" x14ac:dyDescent="0.2">
      <c r="A166" s="14"/>
      <c r="B166" s="75"/>
      <c r="C166" s="73" t="s">
        <v>4077</v>
      </c>
      <c r="D166" s="78" t="s">
        <v>86</v>
      </c>
      <c r="E166" s="13">
        <v>44514</v>
      </c>
      <c r="F166" s="76" t="s">
        <v>554</v>
      </c>
      <c r="G166" s="13">
        <v>44515</v>
      </c>
      <c r="H166" s="77" t="s">
        <v>3366</v>
      </c>
      <c r="I166" s="16">
        <v>40</v>
      </c>
      <c r="J166" s="16">
        <v>41</v>
      </c>
      <c r="K166" s="16">
        <v>40</v>
      </c>
      <c r="L166" s="16">
        <v>9</v>
      </c>
      <c r="M166" s="81">
        <v>16.399999999999999</v>
      </c>
      <c r="N166" s="95">
        <v>17</v>
      </c>
      <c r="O166" s="64">
        <v>2530</v>
      </c>
      <c r="P166" s="65">
        <f>Table2245789101123456789101112131415161718192021222324252627282930313233[[#This Row],[PEMBULATAN]]*O166</f>
        <v>43010</v>
      </c>
    </row>
    <row r="167" spans="1:16" ht="26.25" customHeight="1" x14ac:dyDescent="0.2">
      <c r="A167" s="14"/>
      <c r="B167" s="75"/>
      <c r="C167" s="73" t="s">
        <v>4078</v>
      </c>
      <c r="D167" s="78" t="s">
        <v>86</v>
      </c>
      <c r="E167" s="13">
        <v>44514</v>
      </c>
      <c r="F167" s="76" t="s">
        <v>554</v>
      </c>
      <c r="G167" s="13">
        <v>44515</v>
      </c>
      <c r="H167" s="77" t="s">
        <v>3366</v>
      </c>
      <c r="I167" s="16">
        <v>50</v>
      </c>
      <c r="J167" s="16">
        <v>42</v>
      </c>
      <c r="K167" s="16">
        <v>27</v>
      </c>
      <c r="L167" s="16">
        <v>6</v>
      </c>
      <c r="M167" s="81">
        <v>14.175000000000001</v>
      </c>
      <c r="N167" s="95">
        <v>14.175000000000001</v>
      </c>
      <c r="O167" s="64">
        <v>2530</v>
      </c>
      <c r="P167" s="65">
        <f>Table2245789101123456789101112131415161718192021222324252627282930313233[[#This Row],[PEMBULATAN]]*O167</f>
        <v>35862.75</v>
      </c>
    </row>
    <row r="168" spans="1:16" ht="26.25" customHeight="1" x14ac:dyDescent="0.2">
      <c r="A168" s="14"/>
      <c r="B168" s="75"/>
      <c r="C168" s="73" t="s">
        <v>4079</v>
      </c>
      <c r="D168" s="78" t="s">
        <v>86</v>
      </c>
      <c r="E168" s="13">
        <v>44514</v>
      </c>
      <c r="F168" s="76" t="s">
        <v>554</v>
      </c>
      <c r="G168" s="13">
        <v>44515</v>
      </c>
      <c r="H168" s="77" t="s">
        <v>3366</v>
      </c>
      <c r="I168" s="16">
        <v>37</v>
      </c>
      <c r="J168" s="16">
        <v>33</v>
      </c>
      <c r="K168" s="16">
        <v>20</v>
      </c>
      <c r="L168" s="16">
        <v>3</v>
      </c>
      <c r="M168" s="81">
        <v>6.1050000000000004</v>
      </c>
      <c r="N168" s="95">
        <v>6.1050000000000004</v>
      </c>
      <c r="O168" s="64">
        <v>2530</v>
      </c>
      <c r="P168" s="65">
        <f>Table2245789101123456789101112131415161718192021222324252627282930313233[[#This Row],[PEMBULATAN]]*O168</f>
        <v>15445.650000000001</v>
      </c>
    </row>
    <row r="169" spans="1:16" ht="26.25" customHeight="1" x14ac:dyDescent="0.2">
      <c r="A169" s="14"/>
      <c r="B169" s="75"/>
      <c r="C169" s="73" t="s">
        <v>4080</v>
      </c>
      <c r="D169" s="78" t="s">
        <v>86</v>
      </c>
      <c r="E169" s="13">
        <v>44514</v>
      </c>
      <c r="F169" s="76" t="s">
        <v>554</v>
      </c>
      <c r="G169" s="13">
        <v>44515</v>
      </c>
      <c r="H169" s="77" t="s">
        <v>3366</v>
      </c>
      <c r="I169" s="16">
        <v>52</v>
      </c>
      <c r="J169" s="16">
        <v>54</v>
      </c>
      <c r="K169" s="16">
        <v>24</v>
      </c>
      <c r="L169" s="16">
        <v>8</v>
      </c>
      <c r="M169" s="81">
        <v>16.847999999999999</v>
      </c>
      <c r="N169" s="95">
        <v>16.847999999999999</v>
      </c>
      <c r="O169" s="64">
        <v>2530</v>
      </c>
      <c r="P169" s="65">
        <f>Table2245789101123456789101112131415161718192021222324252627282930313233[[#This Row],[PEMBULATAN]]*O169</f>
        <v>42625.439999999995</v>
      </c>
    </row>
    <row r="170" spans="1:16" ht="26.25" customHeight="1" x14ac:dyDescent="0.2">
      <c r="A170" s="14"/>
      <c r="B170" s="75"/>
      <c r="C170" s="73" t="s">
        <v>4081</v>
      </c>
      <c r="D170" s="78" t="s">
        <v>86</v>
      </c>
      <c r="E170" s="13">
        <v>44514</v>
      </c>
      <c r="F170" s="76" t="s">
        <v>554</v>
      </c>
      <c r="G170" s="13">
        <v>44515</v>
      </c>
      <c r="H170" s="77" t="s">
        <v>3366</v>
      </c>
      <c r="I170" s="16">
        <v>74</v>
      </c>
      <c r="J170" s="16">
        <v>28</v>
      </c>
      <c r="K170" s="16">
        <v>12</v>
      </c>
      <c r="L170" s="16">
        <v>6</v>
      </c>
      <c r="M170" s="81">
        <v>6.2160000000000002</v>
      </c>
      <c r="N170" s="95">
        <v>6.2160000000000002</v>
      </c>
      <c r="O170" s="64">
        <v>2530</v>
      </c>
      <c r="P170" s="65">
        <f>Table2245789101123456789101112131415161718192021222324252627282930313233[[#This Row],[PEMBULATAN]]*O170</f>
        <v>15726.480000000001</v>
      </c>
    </row>
    <row r="171" spans="1:16" ht="26.25" customHeight="1" x14ac:dyDescent="0.2">
      <c r="A171" s="14"/>
      <c r="B171" s="75"/>
      <c r="C171" s="73" t="s">
        <v>4082</v>
      </c>
      <c r="D171" s="78" t="s">
        <v>86</v>
      </c>
      <c r="E171" s="13">
        <v>44514</v>
      </c>
      <c r="F171" s="76" t="s">
        <v>554</v>
      </c>
      <c r="G171" s="13">
        <v>44515</v>
      </c>
      <c r="H171" s="77" t="s">
        <v>3366</v>
      </c>
      <c r="I171" s="16">
        <v>42</v>
      </c>
      <c r="J171" s="16">
        <v>34</v>
      </c>
      <c r="K171" s="16">
        <v>26</v>
      </c>
      <c r="L171" s="16">
        <v>4</v>
      </c>
      <c r="M171" s="81">
        <v>9.282</v>
      </c>
      <c r="N171" s="95">
        <v>9.282</v>
      </c>
      <c r="O171" s="64">
        <v>2530</v>
      </c>
      <c r="P171" s="65">
        <f>Table2245789101123456789101112131415161718192021222324252627282930313233[[#This Row],[PEMBULATAN]]*O171</f>
        <v>23483.46</v>
      </c>
    </row>
    <row r="172" spans="1:16" ht="26.25" customHeight="1" x14ac:dyDescent="0.2">
      <c r="A172" s="14"/>
      <c r="B172" s="75"/>
      <c r="C172" s="73" t="s">
        <v>4083</v>
      </c>
      <c r="D172" s="78" t="s">
        <v>86</v>
      </c>
      <c r="E172" s="13">
        <v>44514</v>
      </c>
      <c r="F172" s="76" t="s">
        <v>554</v>
      </c>
      <c r="G172" s="13">
        <v>44515</v>
      </c>
      <c r="H172" s="77" t="s">
        <v>3366</v>
      </c>
      <c r="I172" s="16">
        <v>32</v>
      </c>
      <c r="J172" s="16">
        <v>24</v>
      </c>
      <c r="K172" s="16">
        <v>36</v>
      </c>
      <c r="L172" s="16">
        <v>3</v>
      </c>
      <c r="M172" s="81">
        <v>6.9119999999999999</v>
      </c>
      <c r="N172" s="95">
        <v>6.9119999999999999</v>
      </c>
      <c r="O172" s="64">
        <v>2530</v>
      </c>
      <c r="P172" s="65">
        <f>Table2245789101123456789101112131415161718192021222324252627282930313233[[#This Row],[PEMBULATAN]]*O172</f>
        <v>17487.36</v>
      </c>
    </row>
    <row r="173" spans="1:16" ht="26.25" customHeight="1" x14ac:dyDescent="0.2">
      <c r="A173" s="14"/>
      <c r="B173" s="75"/>
      <c r="C173" s="73" t="s">
        <v>4084</v>
      </c>
      <c r="D173" s="78" t="s">
        <v>86</v>
      </c>
      <c r="E173" s="13">
        <v>44514</v>
      </c>
      <c r="F173" s="76" t="s">
        <v>554</v>
      </c>
      <c r="G173" s="13">
        <v>44515</v>
      </c>
      <c r="H173" s="77" t="s">
        <v>3366</v>
      </c>
      <c r="I173" s="16">
        <v>34</v>
      </c>
      <c r="J173" s="16">
        <v>32</v>
      </c>
      <c r="K173" s="16">
        <v>30</v>
      </c>
      <c r="L173" s="16">
        <v>1</v>
      </c>
      <c r="M173" s="81">
        <v>8.16</v>
      </c>
      <c r="N173" s="95">
        <v>8.16</v>
      </c>
      <c r="O173" s="64">
        <v>2530</v>
      </c>
      <c r="P173" s="65">
        <f>Table2245789101123456789101112131415161718192021222324252627282930313233[[#This Row],[PEMBULATAN]]*O173</f>
        <v>20644.8</v>
      </c>
    </row>
    <row r="174" spans="1:16" ht="26.25" customHeight="1" x14ac:dyDescent="0.2">
      <c r="A174" s="14"/>
      <c r="B174" s="75"/>
      <c r="C174" s="73" t="s">
        <v>4085</v>
      </c>
      <c r="D174" s="78" t="s">
        <v>86</v>
      </c>
      <c r="E174" s="13">
        <v>44514</v>
      </c>
      <c r="F174" s="76" t="s">
        <v>554</v>
      </c>
      <c r="G174" s="13">
        <v>44515</v>
      </c>
      <c r="H174" s="77" t="s">
        <v>3366</v>
      </c>
      <c r="I174" s="16">
        <v>33</v>
      </c>
      <c r="J174" s="16">
        <v>34</v>
      </c>
      <c r="K174" s="16">
        <v>20</v>
      </c>
      <c r="L174" s="16">
        <v>2</v>
      </c>
      <c r="M174" s="81">
        <v>5.61</v>
      </c>
      <c r="N174" s="95">
        <v>5.61</v>
      </c>
      <c r="O174" s="64">
        <v>2530</v>
      </c>
      <c r="P174" s="65">
        <f>Table2245789101123456789101112131415161718192021222324252627282930313233[[#This Row],[PEMBULATAN]]*O174</f>
        <v>14193.300000000001</v>
      </c>
    </row>
    <row r="175" spans="1:16" ht="26.25" customHeight="1" x14ac:dyDescent="0.2">
      <c r="A175" s="14"/>
      <c r="B175" s="75"/>
      <c r="C175" s="73" t="s">
        <v>4086</v>
      </c>
      <c r="D175" s="78" t="s">
        <v>86</v>
      </c>
      <c r="E175" s="13">
        <v>44514</v>
      </c>
      <c r="F175" s="76" t="s">
        <v>554</v>
      </c>
      <c r="G175" s="13">
        <v>44515</v>
      </c>
      <c r="H175" s="77" t="s">
        <v>3366</v>
      </c>
      <c r="I175" s="16">
        <v>50</v>
      </c>
      <c r="J175" s="16">
        <v>50</v>
      </c>
      <c r="K175" s="16">
        <v>20</v>
      </c>
      <c r="L175" s="16">
        <v>6</v>
      </c>
      <c r="M175" s="81">
        <v>12.5</v>
      </c>
      <c r="N175" s="95">
        <v>12.5</v>
      </c>
      <c r="O175" s="64">
        <v>2530</v>
      </c>
      <c r="P175" s="65">
        <f>Table2245789101123456789101112131415161718192021222324252627282930313233[[#This Row],[PEMBULATAN]]*O175</f>
        <v>31625</v>
      </c>
    </row>
    <row r="176" spans="1:16" ht="26.25" customHeight="1" x14ac:dyDescent="0.2">
      <c r="A176" s="14"/>
      <c r="B176" s="75"/>
      <c r="C176" s="73" t="s">
        <v>4087</v>
      </c>
      <c r="D176" s="78" t="s">
        <v>86</v>
      </c>
      <c r="E176" s="13">
        <v>44514</v>
      </c>
      <c r="F176" s="76" t="s">
        <v>554</v>
      </c>
      <c r="G176" s="13">
        <v>44515</v>
      </c>
      <c r="H176" s="77" t="s">
        <v>3366</v>
      </c>
      <c r="I176" s="16">
        <v>42</v>
      </c>
      <c r="J176" s="16">
        <v>32</v>
      </c>
      <c r="K176" s="16">
        <v>32</v>
      </c>
      <c r="L176" s="16">
        <v>7</v>
      </c>
      <c r="M176" s="81">
        <v>10.752000000000001</v>
      </c>
      <c r="N176" s="95">
        <v>10.752000000000001</v>
      </c>
      <c r="O176" s="64">
        <v>2530</v>
      </c>
      <c r="P176" s="65">
        <f>Table2245789101123456789101112131415161718192021222324252627282930313233[[#This Row],[PEMBULATAN]]*O176</f>
        <v>27202.560000000001</v>
      </c>
    </row>
    <row r="177" spans="1:16" ht="26.25" customHeight="1" x14ac:dyDescent="0.2">
      <c r="A177" s="14"/>
      <c r="B177" s="75"/>
      <c r="C177" s="73" t="s">
        <v>4088</v>
      </c>
      <c r="D177" s="78" t="s">
        <v>86</v>
      </c>
      <c r="E177" s="13">
        <v>44514</v>
      </c>
      <c r="F177" s="76" t="s">
        <v>554</v>
      </c>
      <c r="G177" s="13">
        <v>44515</v>
      </c>
      <c r="H177" s="77" t="s">
        <v>3366</v>
      </c>
      <c r="I177" s="16">
        <v>70</v>
      </c>
      <c r="J177" s="16">
        <v>32</v>
      </c>
      <c r="K177" s="16">
        <v>34</v>
      </c>
      <c r="L177" s="16">
        <v>8</v>
      </c>
      <c r="M177" s="81">
        <v>19.04</v>
      </c>
      <c r="N177" s="95">
        <v>19.04</v>
      </c>
      <c r="O177" s="64">
        <v>2530</v>
      </c>
      <c r="P177" s="65">
        <f>Table2245789101123456789101112131415161718192021222324252627282930313233[[#This Row],[PEMBULATAN]]*O177</f>
        <v>48171.199999999997</v>
      </c>
    </row>
    <row r="178" spans="1:16" ht="26.25" customHeight="1" x14ac:dyDescent="0.2">
      <c r="A178" s="14"/>
      <c r="B178" s="75"/>
      <c r="C178" s="73" t="s">
        <v>4089</v>
      </c>
      <c r="D178" s="78" t="s">
        <v>86</v>
      </c>
      <c r="E178" s="13">
        <v>44514</v>
      </c>
      <c r="F178" s="76" t="s">
        <v>554</v>
      </c>
      <c r="G178" s="13">
        <v>44515</v>
      </c>
      <c r="H178" s="77" t="s">
        <v>3366</v>
      </c>
      <c r="I178" s="16">
        <v>46</v>
      </c>
      <c r="J178" s="16">
        <v>33</v>
      </c>
      <c r="K178" s="16">
        <v>21</v>
      </c>
      <c r="L178" s="16">
        <v>11</v>
      </c>
      <c r="M178" s="81">
        <v>7.9695</v>
      </c>
      <c r="N178" s="95">
        <v>11</v>
      </c>
      <c r="O178" s="64">
        <v>2530</v>
      </c>
      <c r="P178" s="65">
        <f>Table2245789101123456789101112131415161718192021222324252627282930313233[[#This Row],[PEMBULATAN]]*O178</f>
        <v>27830</v>
      </c>
    </row>
    <row r="179" spans="1:16" ht="26.25" customHeight="1" x14ac:dyDescent="0.2">
      <c r="A179" s="14"/>
      <c r="B179" s="75"/>
      <c r="C179" s="73" t="s">
        <v>4090</v>
      </c>
      <c r="D179" s="78" t="s">
        <v>86</v>
      </c>
      <c r="E179" s="13">
        <v>44514</v>
      </c>
      <c r="F179" s="76" t="s">
        <v>554</v>
      </c>
      <c r="G179" s="13">
        <v>44515</v>
      </c>
      <c r="H179" s="77" t="s">
        <v>3366</v>
      </c>
      <c r="I179" s="16">
        <v>42</v>
      </c>
      <c r="J179" s="16">
        <v>24</v>
      </c>
      <c r="K179" s="16">
        <v>30</v>
      </c>
      <c r="L179" s="16">
        <v>17</v>
      </c>
      <c r="M179" s="81">
        <v>7.56</v>
      </c>
      <c r="N179" s="95">
        <v>17</v>
      </c>
      <c r="O179" s="64">
        <v>2530</v>
      </c>
      <c r="P179" s="65">
        <f>Table2245789101123456789101112131415161718192021222324252627282930313233[[#This Row],[PEMBULATAN]]*O179</f>
        <v>43010</v>
      </c>
    </row>
    <row r="180" spans="1:16" ht="26.25" customHeight="1" x14ac:dyDescent="0.2">
      <c r="A180" s="14"/>
      <c r="B180" s="75"/>
      <c r="C180" s="73" t="s">
        <v>4091</v>
      </c>
      <c r="D180" s="78" t="s">
        <v>86</v>
      </c>
      <c r="E180" s="13">
        <v>44514</v>
      </c>
      <c r="F180" s="76" t="s">
        <v>554</v>
      </c>
      <c r="G180" s="13">
        <v>44515</v>
      </c>
      <c r="H180" s="77" t="s">
        <v>3366</v>
      </c>
      <c r="I180" s="16">
        <v>74</v>
      </c>
      <c r="J180" s="16">
        <v>42</v>
      </c>
      <c r="K180" s="16">
        <v>20</v>
      </c>
      <c r="L180" s="16">
        <v>4</v>
      </c>
      <c r="M180" s="81">
        <v>15.54</v>
      </c>
      <c r="N180" s="95">
        <v>15.54</v>
      </c>
      <c r="O180" s="64">
        <v>2530</v>
      </c>
      <c r="P180" s="65">
        <f>Table2245789101123456789101112131415161718192021222324252627282930313233[[#This Row],[PEMBULATAN]]*O180</f>
        <v>39316.199999999997</v>
      </c>
    </row>
    <row r="181" spans="1:16" ht="26.25" customHeight="1" x14ac:dyDescent="0.2">
      <c r="A181" s="14"/>
      <c r="B181" s="75"/>
      <c r="C181" s="73" t="s">
        <v>4092</v>
      </c>
      <c r="D181" s="78" t="s">
        <v>86</v>
      </c>
      <c r="E181" s="13">
        <v>44514</v>
      </c>
      <c r="F181" s="76" t="s">
        <v>554</v>
      </c>
      <c r="G181" s="13">
        <v>44515</v>
      </c>
      <c r="H181" s="77" t="s">
        <v>3366</v>
      </c>
      <c r="I181" s="16">
        <v>74</v>
      </c>
      <c r="J181" s="16">
        <v>30</v>
      </c>
      <c r="K181" s="16">
        <v>20</v>
      </c>
      <c r="L181" s="16">
        <v>11</v>
      </c>
      <c r="M181" s="81">
        <v>11.1</v>
      </c>
      <c r="N181" s="95">
        <v>11.1</v>
      </c>
      <c r="O181" s="64">
        <v>2530</v>
      </c>
      <c r="P181" s="65">
        <f>Table2245789101123456789101112131415161718192021222324252627282930313233[[#This Row],[PEMBULATAN]]*O181</f>
        <v>28083</v>
      </c>
    </row>
    <row r="182" spans="1:16" ht="26.25" customHeight="1" x14ac:dyDescent="0.2">
      <c r="A182" s="14"/>
      <c r="B182" s="75"/>
      <c r="C182" s="73" t="s">
        <v>4093</v>
      </c>
      <c r="D182" s="78" t="s">
        <v>86</v>
      </c>
      <c r="E182" s="13">
        <v>44514</v>
      </c>
      <c r="F182" s="76" t="s">
        <v>554</v>
      </c>
      <c r="G182" s="13">
        <v>44515</v>
      </c>
      <c r="H182" s="77" t="s">
        <v>3366</v>
      </c>
      <c r="I182" s="16">
        <v>44</v>
      </c>
      <c r="J182" s="16">
        <v>30</v>
      </c>
      <c r="K182" s="16">
        <v>8</v>
      </c>
      <c r="L182" s="16">
        <v>10</v>
      </c>
      <c r="M182" s="81">
        <v>2.64</v>
      </c>
      <c r="N182" s="95">
        <v>10</v>
      </c>
      <c r="O182" s="64">
        <v>2530</v>
      </c>
      <c r="P182" s="65">
        <f>Table2245789101123456789101112131415161718192021222324252627282930313233[[#This Row],[PEMBULATAN]]*O182</f>
        <v>25300</v>
      </c>
    </row>
    <row r="183" spans="1:16" ht="26.25" customHeight="1" x14ac:dyDescent="0.2">
      <c r="A183" s="14"/>
      <c r="B183" s="75"/>
      <c r="C183" s="73" t="s">
        <v>4094</v>
      </c>
      <c r="D183" s="78" t="s">
        <v>86</v>
      </c>
      <c r="E183" s="13">
        <v>44514</v>
      </c>
      <c r="F183" s="76" t="s">
        <v>554</v>
      </c>
      <c r="G183" s="13">
        <v>44515</v>
      </c>
      <c r="H183" s="77" t="s">
        <v>3366</v>
      </c>
      <c r="I183" s="16">
        <v>68</v>
      </c>
      <c r="J183" s="16">
        <v>14</v>
      </c>
      <c r="K183" s="16">
        <v>14</v>
      </c>
      <c r="L183" s="16">
        <v>2</v>
      </c>
      <c r="M183" s="81">
        <v>3.3319999999999999</v>
      </c>
      <c r="N183" s="95">
        <v>3.3319999999999999</v>
      </c>
      <c r="O183" s="64">
        <v>2530</v>
      </c>
      <c r="P183" s="65">
        <f>Table2245789101123456789101112131415161718192021222324252627282930313233[[#This Row],[PEMBULATAN]]*O183</f>
        <v>8429.9599999999991</v>
      </c>
    </row>
    <row r="184" spans="1:16" ht="26.25" customHeight="1" x14ac:dyDescent="0.2">
      <c r="A184" s="14"/>
      <c r="B184" s="75"/>
      <c r="C184" s="73" t="s">
        <v>4095</v>
      </c>
      <c r="D184" s="78" t="s">
        <v>86</v>
      </c>
      <c r="E184" s="13">
        <v>44514</v>
      </c>
      <c r="F184" s="76" t="s">
        <v>554</v>
      </c>
      <c r="G184" s="13">
        <v>44515</v>
      </c>
      <c r="H184" s="77" t="s">
        <v>3366</v>
      </c>
      <c r="I184" s="16">
        <v>40</v>
      </c>
      <c r="J184" s="16">
        <v>20</v>
      </c>
      <c r="K184" s="16">
        <v>20</v>
      </c>
      <c r="L184" s="16">
        <v>10</v>
      </c>
      <c r="M184" s="81">
        <v>4</v>
      </c>
      <c r="N184" s="95">
        <v>10</v>
      </c>
      <c r="O184" s="64">
        <v>2530</v>
      </c>
      <c r="P184" s="65">
        <f>Table2245789101123456789101112131415161718192021222324252627282930313233[[#This Row],[PEMBULATAN]]*O184</f>
        <v>25300</v>
      </c>
    </row>
    <row r="185" spans="1:16" ht="26.25" customHeight="1" x14ac:dyDescent="0.2">
      <c r="A185" s="14"/>
      <c r="B185" s="75"/>
      <c r="C185" s="73" t="s">
        <v>4096</v>
      </c>
      <c r="D185" s="78" t="s">
        <v>86</v>
      </c>
      <c r="E185" s="13">
        <v>44514</v>
      </c>
      <c r="F185" s="76" t="s">
        <v>554</v>
      </c>
      <c r="G185" s="13">
        <v>44515</v>
      </c>
      <c r="H185" s="77" t="s">
        <v>3366</v>
      </c>
      <c r="I185" s="16">
        <v>37</v>
      </c>
      <c r="J185" s="16">
        <v>20</v>
      </c>
      <c r="K185" s="16">
        <v>20</v>
      </c>
      <c r="L185" s="16">
        <v>1</v>
      </c>
      <c r="M185" s="81">
        <v>3.7</v>
      </c>
      <c r="N185" s="95">
        <v>3.7</v>
      </c>
      <c r="O185" s="64">
        <v>2530</v>
      </c>
      <c r="P185" s="65">
        <f>Table2245789101123456789101112131415161718192021222324252627282930313233[[#This Row],[PEMBULATAN]]*O185</f>
        <v>9361</v>
      </c>
    </row>
    <row r="186" spans="1:16" ht="26.25" customHeight="1" x14ac:dyDescent="0.2">
      <c r="A186" s="14"/>
      <c r="B186" s="75"/>
      <c r="C186" s="73" t="s">
        <v>4097</v>
      </c>
      <c r="D186" s="78" t="s">
        <v>86</v>
      </c>
      <c r="E186" s="13">
        <v>44514</v>
      </c>
      <c r="F186" s="76" t="s">
        <v>554</v>
      </c>
      <c r="G186" s="13">
        <v>44515</v>
      </c>
      <c r="H186" s="77" t="s">
        <v>3366</v>
      </c>
      <c r="I186" s="16">
        <v>90</v>
      </c>
      <c r="J186" s="16">
        <v>28</v>
      </c>
      <c r="K186" s="16">
        <v>32</v>
      </c>
      <c r="L186" s="16">
        <v>4</v>
      </c>
      <c r="M186" s="81">
        <v>20.16</v>
      </c>
      <c r="N186" s="95">
        <v>20.16</v>
      </c>
      <c r="O186" s="64">
        <v>2530</v>
      </c>
      <c r="P186" s="65">
        <f>Table2245789101123456789101112131415161718192021222324252627282930313233[[#This Row],[PEMBULATAN]]*O186</f>
        <v>51004.800000000003</v>
      </c>
    </row>
    <row r="187" spans="1:16" ht="26.25" customHeight="1" x14ac:dyDescent="0.2">
      <c r="A187" s="14"/>
      <c r="B187" s="75"/>
      <c r="C187" s="73" t="s">
        <v>4098</v>
      </c>
      <c r="D187" s="78" t="s">
        <v>86</v>
      </c>
      <c r="E187" s="13">
        <v>44514</v>
      </c>
      <c r="F187" s="76" t="s">
        <v>554</v>
      </c>
      <c r="G187" s="13">
        <v>44515</v>
      </c>
      <c r="H187" s="77" t="s">
        <v>3366</v>
      </c>
      <c r="I187" s="16">
        <v>57</v>
      </c>
      <c r="J187" s="16">
        <v>40</v>
      </c>
      <c r="K187" s="16">
        <v>13</v>
      </c>
      <c r="L187" s="16">
        <v>3</v>
      </c>
      <c r="M187" s="81">
        <v>7.41</v>
      </c>
      <c r="N187" s="95">
        <v>8</v>
      </c>
      <c r="O187" s="64">
        <v>2530</v>
      </c>
      <c r="P187" s="65">
        <f>Table2245789101123456789101112131415161718192021222324252627282930313233[[#This Row],[PEMBULATAN]]*O187</f>
        <v>20240</v>
      </c>
    </row>
    <row r="188" spans="1:16" ht="26.25" customHeight="1" x14ac:dyDescent="0.2">
      <c r="A188" s="14"/>
      <c r="B188" s="75"/>
      <c r="C188" s="73" t="s">
        <v>4099</v>
      </c>
      <c r="D188" s="78" t="s">
        <v>86</v>
      </c>
      <c r="E188" s="13">
        <v>44514</v>
      </c>
      <c r="F188" s="76" t="s">
        <v>554</v>
      </c>
      <c r="G188" s="13">
        <v>44515</v>
      </c>
      <c r="H188" s="77" t="s">
        <v>3366</v>
      </c>
      <c r="I188" s="16">
        <v>58</v>
      </c>
      <c r="J188" s="16">
        <v>58</v>
      </c>
      <c r="K188" s="16">
        <v>20</v>
      </c>
      <c r="L188" s="16">
        <v>5</v>
      </c>
      <c r="M188" s="81">
        <v>16.82</v>
      </c>
      <c r="N188" s="95">
        <v>16.82</v>
      </c>
      <c r="O188" s="64">
        <v>2530</v>
      </c>
      <c r="P188" s="65">
        <f>Table2245789101123456789101112131415161718192021222324252627282930313233[[#This Row],[PEMBULATAN]]*O188</f>
        <v>42554.6</v>
      </c>
    </row>
    <row r="189" spans="1:16" ht="26.25" customHeight="1" x14ac:dyDescent="0.2">
      <c r="A189" s="14"/>
      <c r="B189" s="75"/>
      <c r="C189" s="73" t="s">
        <v>4100</v>
      </c>
      <c r="D189" s="78" t="s">
        <v>86</v>
      </c>
      <c r="E189" s="13">
        <v>44514</v>
      </c>
      <c r="F189" s="76" t="s">
        <v>554</v>
      </c>
      <c r="G189" s="13">
        <v>44515</v>
      </c>
      <c r="H189" s="77" t="s">
        <v>3366</v>
      </c>
      <c r="I189" s="16">
        <v>83</v>
      </c>
      <c r="J189" s="16">
        <v>40</v>
      </c>
      <c r="K189" s="16">
        <v>20</v>
      </c>
      <c r="L189" s="16">
        <v>2</v>
      </c>
      <c r="M189" s="81">
        <v>16.600000000000001</v>
      </c>
      <c r="N189" s="95">
        <v>16.600000000000001</v>
      </c>
      <c r="O189" s="64">
        <v>2530</v>
      </c>
      <c r="P189" s="65">
        <f>Table2245789101123456789101112131415161718192021222324252627282930313233[[#This Row],[PEMBULATAN]]*O189</f>
        <v>41998</v>
      </c>
    </row>
    <row r="190" spans="1:16" ht="26.25" customHeight="1" x14ac:dyDescent="0.2">
      <c r="A190" s="14"/>
      <c r="B190" s="75"/>
      <c r="C190" s="73" t="s">
        <v>4101</v>
      </c>
      <c r="D190" s="78" t="s">
        <v>86</v>
      </c>
      <c r="E190" s="13">
        <v>44514</v>
      </c>
      <c r="F190" s="76" t="s">
        <v>554</v>
      </c>
      <c r="G190" s="13">
        <v>44515</v>
      </c>
      <c r="H190" s="77" t="s">
        <v>3366</v>
      </c>
      <c r="I190" s="16">
        <v>37</v>
      </c>
      <c r="J190" s="16">
        <v>28</v>
      </c>
      <c r="K190" s="16">
        <v>31</v>
      </c>
      <c r="L190" s="16">
        <v>1</v>
      </c>
      <c r="M190" s="81">
        <v>8.0289999999999999</v>
      </c>
      <c r="N190" s="95">
        <v>8.0289999999999999</v>
      </c>
      <c r="O190" s="64">
        <v>2530</v>
      </c>
      <c r="P190" s="65">
        <f>Table2245789101123456789101112131415161718192021222324252627282930313233[[#This Row],[PEMBULATAN]]*O190</f>
        <v>20313.37</v>
      </c>
    </row>
    <row r="191" spans="1:16" ht="26.25" customHeight="1" x14ac:dyDescent="0.2">
      <c r="A191" s="14"/>
      <c r="B191" s="75"/>
      <c r="C191" s="73" t="s">
        <v>4102</v>
      </c>
      <c r="D191" s="78" t="s">
        <v>86</v>
      </c>
      <c r="E191" s="13">
        <v>44514</v>
      </c>
      <c r="F191" s="76" t="s">
        <v>554</v>
      </c>
      <c r="G191" s="13">
        <v>44515</v>
      </c>
      <c r="H191" s="77" t="s">
        <v>3366</v>
      </c>
      <c r="I191" s="16">
        <v>114</v>
      </c>
      <c r="J191" s="16">
        <v>12</v>
      </c>
      <c r="K191" s="16">
        <v>9</v>
      </c>
      <c r="L191" s="16">
        <v>2</v>
      </c>
      <c r="M191" s="81">
        <v>3.0779999999999998</v>
      </c>
      <c r="N191" s="95">
        <v>3.0779999999999998</v>
      </c>
      <c r="O191" s="64">
        <v>2530</v>
      </c>
      <c r="P191" s="65">
        <f>Table2245789101123456789101112131415161718192021222324252627282930313233[[#This Row],[PEMBULATAN]]*O191</f>
        <v>7787.3399999999992</v>
      </c>
    </row>
    <row r="192" spans="1:16" ht="26.25" customHeight="1" x14ac:dyDescent="0.2">
      <c r="A192" s="14"/>
      <c r="B192" s="75"/>
      <c r="C192" s="73" t="s">
        <v>4103</v>
      </c>
      <c r="D192" s="78" t="s">
        <v>86</v>
      </c>
      <c r="E192" s="13">
        <v>44514</v>
      </c>
      <c r="F192" s="76" t="s">
        <v>554</v>
      </c>
      <c r="G192" s="13">
        <v>44515</v>
      </c>
      <c r="H192" s="77" t="s">
        <v>3366</v>
      </c>
      <c r="I192" s="16">
        <v>37</v>
      </c>
      <c r="J192" s="16">
        <v>34</v>
      </c>
      <c r="K192" s="16">
        <v>6</v>
      </c>
      <c r="L192" s="16">
        <v>2</v>
      </c>
      <c r="M192" s="81">
        <v>1.887</v>
      </c>
      <c r="N192" s="95">
        <v>2</v>
      </c>
      <c r="O192" s="64">
        <v>2530</v>
      </c>
      <c r="P192" s="65">
        <f>Table2245789101123456789101112131415161718192021222324252627282930313233[[#This Row],[PEMBULATAN]]*O192</f>
        <v>5060</v>
      </c>
    </row>
    <row r="193" spans="1:16" ht="26.25" customHeight="1" x14ac:dyDescent="0.2">
      <c r="A193" s="14"/>
      <c r="B193" s="75"/>
      <c r="C193" s="73" t="s">
        <v>4104</v>
      </c>
      <c r="D193" s="78" t="s">
        <v>86</v>
      </c>
      <c r="E193" s="13">
        <v>44514</v>
      </c>
      <c r="F193" s="76" t="s">
        <v>554</v>
      </c>
      <c r="G193" s="13">
        <v>44515</v>
      </c>
      <c r="H193" s="77" t="s">
        <v>3366</v>
      </c>
      <c r="I193" s="16">
        <v>115</v>
      </c>
      <c r="J193" s="16">
        <v>23</v>
      </c>
      <c r="K193" s="16">
        <v>18</v>
      </c>
      <c r="L193" s="16">
        <v>3</v>
      </c>
      <c r="M193" s="81">
        <v>11.9025</v>
      </c>
      <c r="N193" s="95">
        <v>11.9025</v>
      </c>
      <c r="O193" s="64">
        <v>2530</v>
      </c>
      <c r="P193" s="65">
        <f>Table2245789101123456789101112131415161718192021222324252627282930313233[[#This Row],[PEMBULATAN]]*O193</f>
        <v>30113.325000000001</v>
      </c>
    </row>
    <row r="194" spans="1:16" ht="26.25" customHeight="1" x14ac:dyDescent="0.2">
      <c r="A194" s="14"/>
      <c r="B194" s="75"/>
      <c r="C194" s="73" t="s">
        <v>4105</v>
      </c>
      <c r="D194" s="78" t="s">
        <v>86</v>
      </c>
      <c r="E194" s="13">
        <v>44514</v>
      </c>
      <c r="F194" s="76" t="s">
        <v>554</v>
      </c>
      <c r="G194" s="13">
        <v>44515</v>
      </c>
      <c r="H194" s="77" t="s">
        <v>3366</v>
      </c>
      <c r="I194" s="16">
        <v>102</v>
      </c>
      <c r="J194" s="16">
        <v>33</v>
      </c>
      <c r="K194" s="16">
        <v>12</v>
      </c>
      <c r="L194" s="16">
        <v>3</v>
      </c>
      <c r="M194" s="81">
        <v>10.098000000000001</v>
      </c>
      <c r="N194" s="95">
        <v>10.098000000000001</v>
      </c>
      <c r="O194" s="64">
        <v>2530</v>
      </c>
      <c r="P194" s="65">
        <f>Table2245789101123456789101112131415161718192021222324252627282930313233[[#This Row],[PEMBULATAN]]*O194</f>
        <v>25547.940000000002</v>
      </c>
    </row>
    <row r="195" spans="1:16" ht="26.25" customHeight="1" x14ac:dyDescent="0.2">
      <c r="A195" s="14"/>
      <c r="B195" s="75"/>
      <c r="C195" s="73" t="s">
        <v>4106</v>
      </c>
      <c r="D195" s="78" t="s">
        <v>86</v>
      </c>
      <c r="E195" s="13">
        <v>44514</v>
      </c>
      <c r="F195" s="76" t="s">
        <v>554</v>
      </c>
      <c r="G195" s="13">
        <v>44515</v>
      </c>
      <c r="H195" s="77" t="s">
        <v>3366</v>
      </c>
      <c r="I195" s="16">
        <v>17</v>
      </c>
      <c r="J195" s="16">
        <v>12</v>
      </c>
      <c r="K195" s="16">
        <v>8</v>
      </c>
      <c r="L195" s="16">
        <v>3</v>
      </c>
      <c r="M195" s="81">
        <v>0.40799999999999997</v>
      </c>
      <c r="N195" s="95">
        <v>4</v>
      </c>
      <c r="O195" s="64">
        <v>2530</v>
      </c>
      <c r="P195" s="65">
        <f>Table2245789101123456789101112131415161718192021222324252627282930313233[[#This Row],[PEMBULATAN]]*O195</f>
        <v>10120</v>
      </c>
    </row>
    <row r="196" spans="1:16" ht="26.25" customHeight="1" x14ac:dyDescent="0.2">
      <c r="A196" s="14"/>
      <c r="B196" s="75"/>
      <c r="C196" s="73" t="s">
        <v>4107</v>
      </c>
      <c r="D196" s="78" t="s">
        <v>86</v>
      </c>
      <c r="E196" s="13">
        <v>44514</v>
      </c>
      <c r="F196" s="76" t="s">
        <v>554</v>
      </c>
      <c r="G196" s="13">
        <v>44515</v>
      </c>
      <c r="H196" s="77" t="s">
        <v>3366</v>
      </c>
      <c r="I196" s="16">
        <v>67</v>
      </c>
      <c r="J196" s="16">
        <v>23</v>
      </c>
      <c r="K196" s="16">
        <v>12</v>
      </c>
      <c r="L196" s="16">
        <v>4</v>
      </c>
      <c r="M196" s="81">
        <v>4.6230000000000002</v>
      </c>
      <c r="N196" s="95">
        <v>4.6230000000000002</v>
      </c>
      <c r="O196" s="64">
        <v>2530</v>
      </c>
      <c r="P196" s="65">
        <f>Table2245789101123456789101112131415161718192021222324252627282930313233[[#This Row],[PEMBULATAN]]*O196</f>
        <v>11696.19</v>
      </c>
    </row>
    <row r="197" spans="1:16" ht="26.25" customHeight="1" x14ac:dyDescent="0.2">
      <c r="A197" s="14"/>
      <c r="B197" s="75"/>
      <c r="C197" s="73" t="s">
        <v>4108</v>
      </c>
      <c r="D197" s="78" t="s">
        <v>86</v>
      </c>
      <c r="E197" s="13">
        <v>44514</v>
      </c>
      <c r="F197" s="76" t="s">
        <v>554</v>
      </c>
      <c r="G197" s="13">
        <v>44515</v>
      </c>
      <c r="H197" s="77" t="s">
        <v>3366</v>
      </c>
      <c r="I197" s="16">
        <v>71</v>
      </c>
      <c r="J197" s="16">
        <v>40</v>
      </c>
      <c r="K197" s="16">
        <v>14</v>
      </c>
      <c r="L197" s="16">
        <v>2</v>
      </c>
      <c r="M197" s="81">
        <v>9.94</v>
      </c>
      <c r="N197" s="95">
        <v>9.94</v>
      </c>
      <c r="O197" s="64">
        <v>2530</v>
      </c>
      <c r="P197" s="65">
        <f>Table2245789101123456789101112131415161718192021222324252627282930313233[[#This Row],[PEMBULATAN]]*O197</f>
        <v>25148.199999999997</v>
      </c>
    </row>
    <row r="198" spans="1:16" ht="26.25" customHeight="1" x14ac:dyDescent="0.2">
      <c r="A198" s="14"/>
      <c r="B198" s="75"/>
      <c r="C198" s="73" t="s">
        <v>4109</v>
      </c>
      <c r="D198" s="78" t="s">
        <v>86</v>
      </c>
      <c r="E198" s="13">
        <v>44514</v>
      </c>
      <c r="F198" s="76" t="s">
        <v>554</v>
      </c>
      <c r="G198" s="13">
        <v>44515</v>
      </c>
      <c r="H198" s="77" t="s">
        <v>3366</v>
      </c>
      <c r="I198" s="16">
        <v>82</v>
      </c>
      <c r="J198" s="16">
        <v>40</v>
      </c>
      <c r="K198" s="16">
        <v>11</v>
      </c>
      <c r="L198" s="16">
        <v>5</v>
      </c>
      <c r="M198" s="81">
        <v>9.02</v>
      </c>
      <c r="N198" s="95">
        <v>9.02</v>
      </c>
      <c r="O198" s="64">
        <v>2530</v>
      </c>
      <c r="P198" s="65">
        <f>Table2245789101123456789101112131415161718192021222324252627282930313233[[#This Row],[PEMBULATAN]]*O198</f>
        <v>22820.6</v>
      </c>
    </row>
    <row r="199" spans="1:16" ht="26.25" customHeight="1" x14ac:dyDescent="0.2">
      <c r="A199" s="14"/>
      <c r="B199" s="75"/>
      <c r="C199" s="73" t="s">
        <v>4110</v>
      </c>
      <c r="D199" s="78" t="s">
        <v>86</v>
      </c>
      <c r="E199" s="13">
        <v>44514</v>
      </c>
      <c r="F199" s="76" t="s">
        <v>554</v>
      </c>
      <c r="G199" s="13">
        <v>44515</v>
      </c>
      <c r="H199" s="77" t="s">
        <v>3366</v>
      </c>
      <c r="I199" s="16">
        <v>50</v>
      </c>
      <c r="J199" s="16">
        <v>28</v>
      </c>
      <c r="K199" s="16">
        <v>28</v>
      </c>
      <c r="L199" s="16">
        <v>1</v>
      </c>
      <c r="M199" s="81">
        <v>9.8000000000000007</v>
      </c>
      <c r="N199" s="95">
        <v>9.8000000000000007</v>
      </c>
      <c r="O199" s="64">
        <v>2530</v>
      </c>
      <c r="P199" s="65">
        <f>Table2245789101123456789101112131415161718192021222324252627282930313233[[#This Row],[PEMBULATAN]]*O199</f>
        <v>24794</v>
      </c>
    </row>
    <row r="200" spans="1:16" ht="26.25" customHeight="1" x14ac:dyDescent="0.2">
      <c r="A200" s="14"/>
      <c r="B200" s="75"/>
      <c r="C200" s="73" t="s">
        <v>4111</v>
      </c>
      <c r="D200" s="78" t="s">
        <v>86</v>
      </c>
      <c r="E200" s="13">
        <v>44514</v>
      </c>
      <c r="F200" s="76" t="s">
        <v>554</v>
      </c>
      <c r="G200" s="13">
        <v>44515</v>
      </c>
      <c r="H200" s="77" t="s">
        <v>3366</v>
      </c>
      <c r="I200" s="16">
        <v>79</v>
      </c>
      <c r="J200" s="16">
        <v>28</v>
      </c>
      <c r="K200" s="16">
        <v>12</v>
      </c>
      <c r="L200" s="16">
        <v>7</v>
      </c>
      <c r="M200" s="81">
        <v>6.6360000000000001</v>
      </c>
      <c r="N200" s="95">
        <v>7</v>
      </c>
      <c r="O200" s="64">
        <v>2530</v>
      </c>
      <c r="P200" s="65">
        <f>Table2245789101123456789101112131415161718192021222324252627282930313233[[#This Row],[PEMBULATAN]]*O200</f>
        <v>17710</v>
      </c>
    </row>
    <row r="201" spans="1:16" ht="26.25" customHeight="1" x14ac:dyDescent="0.2">
      <c r="A201" s="14"/>
      <c r="B201" s="75"/>
      <c r="C201" s="73" t="s">
        <v>4112</v>
      </c>
      <c r="D201" s="78" t="s">
        <v>86</v>
      </c>
      <c r="E201" s="13">
        <v>44514</v>
      </c>
      <c r="F201" s="76" t="s">
        <v>554</v>
      </c>
      <c r="G201" s="13">
        <v>44515</v>
      </c>
      <c r="H201" s="77" t="s">
        <v>3366</v>
      </c>
      <c r="I201" s="16">
        <v>64</v>
      </c>
      <c r="J201" s="16">
        <v>44</v>
      </c>
      <c r="K201" s="16">
        <v>8</v>
      </c>
      <c r="L201" s="16">
        <v>2</v>
      </c>
      <c r="M201" s="81">
        <v>5.6319999999999997</v>
      </c>
      <c r="N201" s="95">
        <v>5.6319999999999997</v>
      </c>
      <c r="O201" s="64">
        <v>2530</v>
      </c>
      <c r="P201" s="65">
        <f>Table2245789101123456789101112131415161718192021222324252627282930313233[[#This Row],[PEMBULATAN]]*O201</f>
        <v>14248.96</v>
      </c>
    </row>
    <row r="202" spans="1:16" ht="26.25" customHeight="1" x14ac:dyDescent="0.2">
      <c r="A202" s="14"/>
      <c r="B202" s="75"/>
      <c r="C202" s="73" t="s">
        <v>4113</v>
      </c>
      <c r="D202" s="78" t="s">
        <v>86</v>
      </c>
      <c r="E202" s="13">
        <v>44514</v>
      </c>
      <c r="F202" s="76" t="s">
        <v>554</v>
      </c>
      <c r="G202" s="13">
        <v>44515</v>
      </c>
      <c r="H202" s="77" t="s">
        <v>3366</v>
      </c>
      <c r="I202" s="16">
        <v>64</v>
      </c>
      <c r="J202" s="16">
        <v>40</v>
      </c>
      <c r="K202" s="16">
        <v>28</v>
      </c>
      <c r="L202" s="16">
        <v>4</v>
      </c>
      <c r="M202" s="81">
        <v>17.920000000000002</v>
      </c>
      <c r="N202" s="95">
        <v>17.920000000000002</v>
      </c>
      <c r="O202" s="64">
        <v>2530</v>
      </c>
      <c r="P202" s="65">
        <f>Table2245789101123456789101112131415161718192021222324252627282930313233[[#This Row],[PEMBULATAN]]*O202</f>
        <v>45337.600000000006</v>
      </c>
    </row>
    <row r="203" spans="1:16" ht="26.25" customHeight="1" x14ac:dyDescent="0.2">
      <c r="A203" s="14"/>
      <c r="B203" s="75"/>
      <c r="C203" s="73" t="s">
        <v>4114</v>
      </c>
      <c r="D203" s="78" t="s">
        <v>86</v>
      </c>
      <c r="E203" s="13">
        <v>44514</v>
      </c>
      <c r="F203" s="76" t="s">
        <v>554</v>
      </c>
      <c r="G203" s="13">
        <v>44515</v>
      </c>
      <c r="H203" s="77" t="s">
        <v>3366</v>
      </c>
      <c r="I203" s="16">
        <v>65</v>
      </c>
      <c r="J203" s="16">
        <v>44</v>
      </c>
      <c r="K203" s="16">
        <v>44</v>
      </c>
      <c r="L203" s="16">
        <v>7</v>
      </c>
      <c r="M203" s="81">
        <v>31.46</v>
      </c>
      <c r="N203" s="95">
        <v>32</v>
      </c>
      <c r="O203" s="64">
        <v>2530</v>
      </c>
      <c r="P203" s="65">
        <f>Table2245789101123456789101112131415161718192021222324252627282930313233[[#This Row],[PEMBULATAN]]*O203</f>
        <v>80960</v>
      </c>
    </row>
    <row r="204" spans="1:16" ht="26.25" customHeight="1" x14ac:dyDescent="0.2">
      <c r="A204" s="14"/>
      <c r="B204" s="75"/>
      <c r="C204" s="73" t="s">
        <v>4115</v>
      </c>
      <c r="D204" s="78" t="s">
        <v>86</v>
      </c>
      <c r="E204" s="13">
        <v>44514</v>
      </c>
      <c r="F204" s="76" t="s">
        <v>554</v>
      </c>
      <c r="G204" s="13">
        <v>44515</v>
      </c>
      <c r="H204" s="77" t="s">
        <v>3366</v>
      </c>
      <c r="I204" s="16">
        <v>78</v>
      </c>
      <c r="J204" s="16">
        <v>38</v>
      </c>
      <c r="K204" s="16">
        <v>12</v>
      </c>
      <c r="L204" s="16">
        <v>6</v>
      </c>
      <c r="M204" s="81">
        <v>8.8919999999999995</v>
      </c>
      <c r="N204" s="95">
        <v>8.8919999999999995</v>
      </c>
      <c r="O204" s="64">
        <v>2530</v>
      </c>
      <c r="P204" s="65">
        <f>Table2245789101123456789101112131415161718192021222324252627282930313233[[#This Row],[PEMBULATAN]]*O204</f>
        <v>22496.76</v>
      </c>
    </row>
    <row r="205" spans="1:16" ht="26.25" customHeight="1" x14ac:dyDescent="0.2">
      <c r="A205" s="14"/>
      <c r="B205" s="75"/>
      <c r="C205" s="73" t="s">
        <v>4116</v>
      </c>
      <c r="D205" s="78" t="s">
        <v>86</v>
      </c>
      <c r="E205" s="13">
        <v>44514</v>
      </c>
      <c r="F205" s="76" t="s">
        <v>554</v>
      </c>
      <c r="G205" s="13">
        <v>44515</v>
      </c>
      <c r="H205" s="77" t="s">
        <v>3366</v>
      </c>
      <c r="I205" s="16">
        <v>160</v>
      </c>
      <c r="J205" s="16">
        <v>42</v>
      </c>
      <c r="K205" s="16">
        <v>10</v>
      </c>
      <c r="L205" s="16">
        <v>9</v>
      </c>
      <c r="M205" s="81">
        <v>16.8</v>
      </c>
      <c r="N205" s="95">
        <v>16.8</v>
      </c>
      <c r="O205" s="64">
        <v>2530</v>
      </c>
      <c r="P205" s="65">
        <f>Table2245789101123456789101112131415161718192021222324252627282930313233[[#This Row],[PEMBULATAN]]*O205</f>
        <v>42504</v>
      </c>
    </row>
    <row r="206" spans="1:16" ht="26.25" customHeight="1" x14ac:dyDescent="0.2">
      <c r="A206" s="14"/>
      <c r="B206" s="75"/>
      <c r="C206" s="73" t="s">
        <v>4117</v>
      </c>
      <c r="D206" s="78" t="s">
        <v>86</v>
      </c>
      <c r="E206" s="13">
        <v>44514</v>
      </c>
      <c r="F206" s="76" t="s">
        <v>554</v>
      </c>
      <c r="G206" s="13">
        <v>44515</v>
      </c>
      <c r="H206" s="77" t="s">
        <v>3366</v>
      </c>
      <c r="I206" s="16">
        <v>69</v>
      </c>
      <c r="J206" s="16">
        <v>42</v>
      </c>
      <c r="K206" s="16">
        <v>16</v>
      </c>
      <c r="L206" s="16">
        <v>4</v>
      </c>
      <c r="M206" s="81">
        <v>11.592000000000001</v>
      </c>
      <c r="N206" s="95">
        <v>11.592000000000001</v>
      </c>
      <c r="O206" s="64">
        <v>2530</v>
      </c>
      <c r="P206" s="65">
        <f>Table2245789101123456789101112131415161718192021222324252627282930313233[[#This Row],[PEMBULATAN]]*O206</f>
        <v>29327.760000000002</v>
      </c>
    </row>
    <row r="207" spans="1:16" ht="26.25" customHeight="1" x14ac:dyDescent="0.2">
      <c r="A207" s="14"/>
      <c r="B207" s="75"/>
      <c r="C207" s="73" t="s">
        <v>4118</v>
      </c>
      <c r="D207" s="78" t="s">
        <v>86</v>
      </c>
      <c r="E207" s="13">
        <v>44514</v>
      </c>
      <c r="F207" s="76" t="s">
        <v>554</v>
      </c>
      <c r="G207" s="13">
        <v>44515</v>
      </c>
      <c r="H207" s="77" t="s">
        <v>3366</v>
      </c>
      <c r="I207" s="16">
        <v>52</v>
      </c>
      <c r="J207" s="16">
        <v>40</v>
      </c>
      <c r="K207" s="16">
        <v>25</v>
      </c>
      <c r="L207" s="16">
        <v>2</v>
      </c>
      <c r="M207" s="81">
        <v>13</v>
      </c>
      <c r="N207" s="95">
        <v>13</v>
      </c>
      <c r="O207" s="64">
        <v>2530</v>
      </c>
      <c r="P207" s="65">
        <f>Table2245789101123456789101112131415161718192021222324252627282930313233[[#This Row],[PEMBULATAN]]*O207</f>
        <v>32890</v>
      </c>
    </row>
    <row r="208" spans="1:16" ht="26.25" customHeight="1" x14ac:dyDescent="0.2">
      <c r="A208" s="14"/>
      <c r="B208" s="75"/>
      <c r="C208" s="73" t="s">
        <v>4119</v>
      </c>
      <c r="D208" s="78" t="s">
        <v>86</v>
      </c>
      <c r="E208" s="13">
        <v>44514</v>
      </c>
      <c r="F208" s="76" t="s">
        <v>554</v>
      </c>
      <c r="G208" s="13">
        <v>44515</v>
      </c>
      <c r="H208" s="77" t="s">
        <v>3366</v>
      </c>
      <c r="I208" s="16">
        <v>44</v>
      </c>
      <c r="J208" s="16">
        <v>30</v>
      </c>
      <c r="K208" s="16">
        <v>40</v>
      </c>
      <c r="L208" s="16">
        <v>5</v>
      </c>
      <c r="M208" s="81">
        <v>13.2</v>
      </c>
      <c r="N208" s="95">
        <v>13.2</v>
      </c>
      <c r="O208" s="64">
        <v>2530</v>
      </c>
      <c r="P208" s="65">
        <f>Table2245789101123456789101112131415161718192021222324252627282930313233[[#This Row],[PEMBULATAN]]*O208</f>
        <v>33396</v>
      </c>
    </row>
    <row r="209" spans="1:16" ht="26.25" customHeight="1" x14ac:dyDescent="0.2">
      <c r="A209" s="14"/>
      <c r="B209" s="75"/>
      <c r="C209" s="73" t="s">
        <v>4120</v>
      </c>
      <c r="D209" s="78" t="s">
        <v>86</v>
      </c>
      <c r="E209" s="13">
        <v>44514</v>
      </c>
      <c r="F209" s="76" t="s">
        <v>554</v>
      </c>
      <c r="G209" s="13">
        <v>44515</v>
      </c>
      <c r="H209" s="77" t="s">
        <v>3366</v>
      </c>
      <c r="I209" s="16">
        <v>115</v>
      </c>
      <c r="J209" s="16">
        <v>52</v>
      </c>
      <c r="K209" s="16">
        <v>7</v>
      </c>
      <c r="L209" s="16">
        <v>3</v>
      </c>
      <c r="M209" s="81">
        <v>10.465</v>
      </c>
      <c r="N209" s="95">
        <v>11</v>
      </c>
      <c r="O209" s="64">
        <v>2530</v>
      </c>
      <c r="P209" s="65">
        <f>Table2245789101123456789101112131415161718192021222324252627282930313233[[#This Row],[PEMBULATAN]]*O209</f>
        <v>27830</v>
      </c>
    </row>
    <row r="210" spans="1:16" ht="26.25" customHeight="1" x14ac:dyDescent="0.2">
      <c r="A210" s="14"/>
      <c r="B210" s="75"/>
      <c r="C210" s="73" t="s">
        <v>4121</v>
      </c>
      <c r="D210" s="78" t="s">
        <v>86</v>
      </c>
      <c r="E210" s="13">
        <v>44514</v>
      </c>
      <c r="F210" s="76" t="s">
        <v>554</v>
      </c>
      <c r="G210" s="13">
        <v>44515</v>
      </c>
      <c r="H210" s="77" t="s">
        <v>3366</v>
      </c>
      <c r="I210" s="16">
        <v>60</v>
      </c>
      <c r="J210" s="16">
        <v>42</v>
      </c>
      <c r="K210" s="16">
        <v>34</v>
      </c>
      <c r="L210" s="16">
        <v>4</v>
      </c>
      <c r="M210" s="81">
        <v>21.42</v>
      </c>
      <c r="N210" s="95">
        <v>22</v>
      </c>
      <c r="O210" s="64">
        <v>2530</v>
      </c>
      <c r="P210" s="65">
        <f>Table2245789101123456789101112131415161718192021222324252627282930313233[[#This Row],[PEMBULATAN]]*O210</f>
        <v>55660</v>
      </c>
    </row>
    <row r="211" spans="1:16" ht="26.25" customHeight="1" x14ac:dyDescent="0.2">
      <c r="A211" s="14"/>
      <c r="B211" s="75"/>
      <c r="C211" s="73" t="s">
        <v>4122</v>
      </c>
      <c r="D211" s="78" t="s">
        <v>86</v>
      </c>
      <c r="E211" s="13">
        <v>44514</v>
      </c>
      <c r="F211" s="76" t="s">
        <v>554</v>
      </c>
      <c r="G211" s="13">
        <v>44515</v>
      </c>
      <c r="H211" s="77" t="s">
        <v>3366</v>
      </c>
      <c r="I211" s="16">
        <v>130</v>
      </c>
      <c r="J211" s="16">
        <v>24</v>
      </c>
      <c r="K211" s="16">
        <v>16</v>
      </c>
      <c r="L211" s="16">
        <v>6</v>
      </c>
      <c r="M211" s="81">
        <v>12.48</v>
      </c>
      <c r="N211" s="95">
        <v>13</v>
      </c>
      <c r="O211" s="64">
        <v>2530</v>
      </c>
      <c r="P211" s="65">
        <f>Table2245789101123456789101112131415161718192021222324252627282930313233[[#This Row],[PEMBULATAN]]*O211</f>
        <v>32890</v>
      </c>
    </row>
    <row r="212" spans="1:16" ht="26.25" customHeight="1" x14ac:dyDescent="0.2">
      <c r="A212" s="14"/>
      <c r="B212" s="75"/>
      <c r="C212" s="73" t="s">
        <v>4123</v>
      </c>
      <c r="D212" s="78" t="s">
        <v>86</v>
      </c>
      <c r="E212" s="13">
        <v>44514</v>
      </c>
      <c r="F212" s="76" t="s">
        <v>554</v>
      </c>
      <c r="G212" s="13">
        <v>44515</v>
      </c>
      <c r="H212" s="77" t="s">
        <v>3366</v>
      </c>
      <c r="I212" s="16">
        <v>75</v>
      </c>
      <c r="J212" s="16">
        <v>45</v>
      </c>
      <c r="K212" s="16">
        <v>20</v>
      </c>
      <c r="L212" s="16">
        <v>11</v>
      </c>
      <c r="M212" s="81">
        <v>16.875</v>
      </c>
      <c r="N212" s="95">
        <v>16.875</v>
      </c>
      <c r="O212" s="64">
        <v>2530</v>
      </c>
      <c r="P212" s="65">
        <f>Table2245789101123456789101112131415161718192021222324252627282930313233[[#This Row],[PEMBULATAN]]*O212</f>
        <v>42693.75</v>
      </c>
    </row>
    <row r="213" spans="1:16" ht="26.25" customHeight="1" x14ac:dyDescent="0.2">
      <c r="A213" s="14"/>
      <c r="B213" s="75"/>
      <c r="C213" s="73" t="s">
        <v>4124</v>
      </c>
      <c r="D213" s="78" t="s">
        <v>86</v>
      </c>
      <c r="E213" s="13">
        <v>44514</v>
      </c>
      <c r="F213" s="76" t="s">
        <v>554</v>
      </c>
      <c r="G213" s="13">
        <v>44515</v>
      </c>
      <c r="H213" s="77" t="s">
        <v>3366</v>
      </c>
      <c r="I213" s="16">
        <v>128</v>
      </c>
      <c r="J213" s="16">
        <v>26</v>
      </c>
      <c r="K213" s="16">
        <v>8</v>
      </c>
      <c r="L213" s="16">
        <v>3</v>
      </c>
      <c r="M213" s="81">
        <v>6.6559999999999997</v>
      </c>
      <c r="N213" s="95">
        <v>6.6559999999999997</v>
      </c>
      <c r="O213" s="64">
        <v>2530</v>
      </c>
      <c r="P213" s="65">
        <f>Table2245789101123456789101112131415161718192021222324252627282930313233[[#This Row],[PEMBULATAN]]*O213</f>
        <v>16839.68</v>
      </c>
    </row>
    <row r="214" spans="1:16" ht="26.25" customHeight="1" x14ac:dyDescent="0.2">
      <c r="A214" s="14"/>
      <c r="B214" s="75"/>
      <c r="C214" s="73" t="s">
        <v>4125</v>
      </c>
      <c r="D214" s="78" t="s">
        <v>86</v>
      </c>
      <c r="E214" s="13">
        <v>44514</v>
      </c>
      <c r="F214" s="76" t="s">
        <v>554</v>
      </c>
      <c r="G214" s="13">
        <v>44515</v>
      </c>
      <c r="H214" s="77" t="s">
        <v>3366</v>
      </c>
      <c r="I214" s="16">
        <v>56</v>
      </c>
      <c r="J214" s="16">
        <v>28</v>
      </c>
      <c r="K214" s="16">
        <v>5</v>
      </c>
      <c r="L214" s="16">
        <v>3</v>
      </c>
      <c r="M214" s="81">
        <v>1.96</v>
      </c>
      <c r="N214" s="95">
        <v>3</v>
      </c>
      <c r="O214" s="64">
        <v>2530</v>
      </c>
      <c r="P214" s="65">
        <f>Table2245789101123456789101112131415161718192021222324252627282930313233[[#This Row],[PEMBULATAN]]*O214</f>
        <v>7590</v>
      </c>
    </row>
    <row r="215" spans="1:16" ht="26.25" customHeight="1" x14ac:dyDescent="0.2">
      <c r="A215" s="14"/>
      <c r="B215" s="75"/>
      <c r="C215" s="73" t="s">
        <v>4126</v>
      </c>
      <c r="D215" s="78" t="s">
        <v>86</v>
      </c>
      <c r="E215" s="13">
        <v>44514</v>
      </c>
      <c r="F215" s="76" t="s">
        <v>554</v>
      </c>
      <c r="G215" s="13">
        <v>44515</v>
      </c>
      <c r="H215" s="77" t="s">
        <v>3366</v>
      </c>
      <c r="I215" s="16">
        <v>94</v>
      </c>
      <c r="J215" s="16">
        <v>68</v>
      </c>
      <c r="K215" s="16">
        <v>25</v>
      </c>
      <c r="L215" s="16">
        <v>10</v>
      </c>
      <c r="M215" s="81">
        <v>39.950000000000003</v>
      </c>
      <c r="N215" s="95">
        <v>39.950000000000003</v>
      </c>
      <c r="O215" s="64">
        <v>2530</v>
      </c>
      <c r="P215" s="65">
        <f>Table2245789101123456789101112131415161718192021222324252627282930313233[[#This Row],[PEMBULATAN]]*O215</f>
        <v>101073.5</v>
      </c>
    </row>
    <row r="216" spans="1:16" ht="26.25" customHeight="1" x14ac:dyDescent="0.2">
      <c r="A216" s="14"/>
      <c r="B216" s="75"/>
      <c r="C216" s="73" t="s">
        <v>4127</v>
      </c>
      <c r="D216" s="78" t="s">
        <v>86</v>
      </c>
      <c r="E216" s="13">
        <v>44514</v>
      </c>
      <c r="F216" s="76" t="s">
        <v>554</v>
      </c>
      <c r="G216" s="13">
        <v>44515</v>
      </c>
      <c r="H216" s="77" t="s">
        <v>3366</v>
      </c>
      <c r="I216" s="16">
        <v>88</v>
      </c>
      <c r="J216" s="16">
        <v>30</v>
      </c>
      <c r="K216" s="16">
        <v>20</v>
      </c>
      <c r="L216" s="16">
        <v>5</v>
      </c>
      <c r="M216" s="81">
        <v>13.2</v>
      </c>
      <c r="N216" s="95">
        <v>13.2</v>
      </c>
      <c r="O216" s="64">
        <v>2530</v>
      </c>
      <c r="P216" s="65">
        <f>Table2245789101123456789101112131415161718192021222324252627282930313233[[#This Row],[PEMBULATAN]]*O216</f>
        <v>33396</v>
      </c>
    </row>
    <row r="217" spans="1:16" ht="26.25" customHeight="1" x14ac:dyDescent="0.2">
      <c r="A217" s="14"/>
      <c r="B217" s="75"/>
      <c r="C217" s="73" t="s">
        <v>4128</v>
      </c>
      <c r="D217" s="78" t="s">
        <v>86</v>
      </c>
      <c r="E217" s="13">
        <v>44514</v>
      </c>
      <c r="F217" s="76" t="s">
        <v>554</v>
      </c>
      <c r="G217" s="13">
        <v>44515</v>
      </c>
      <c r="H217" s="77" t="s">
        <v>3366</v>
      </c>
      <c r="I217" s="16">
        <v>107</v>
      </c>
      <c r="J217" s="16">
        <v>10</v>
      </c>
      <c r="K217" s="16">
        <v>10</v>
      </c>
      <c r="L217" s="16">
        <v>1</v>
      </c>
      <c r="M217" s="81">
        <v>2.6749999999999998</v>
      </c>
      <c r="N217" s="95">
        <v>2.6749999999999998</v>
      </c>
      <c r="O217" s="64">
        <v>2530</v>
      </c>
      <c r="P217" s="65">
        <f>Table2245789101123456789101112131415161718192021222324252627282930313233[[#This Row],[PEMBULATAN]]*O217</f>
        <v>6767.75</v>
      </c>
    </row>
    <row r="218" spans="1:16" ht="26.25" customHeight="1" x14ac:dyDescent="0.2">
      <c r="A218" s="14"/>
      <c r="B218" s="75"/>
      <c r="C218" s="73" t="s">
        <v>4129</v>
      </c>
      <c r="D218" s="78" t="s">
        <v>86</v>
      </c>
      <c r="E218" s="13">
        <v>44514</v>
      </c>
      <c r="F218" s="76" t="s">
        <v>554</v>
      </c>
      <c r="G218" s="13">
        <v>44515</v>
      </c>
      <c r="H218" s="77" t="s">
        <v>3366</v>
      </c>
      <c r="I218" s="16">
        <v>56</v>
      </c>
      <c r="J218" s="16">
        <v>21</v>
      </c>
      <c r="K218" s="16">
        <v>6</v>
      </c>
      <c r="L218" s="16">
        <v>3</v>
      </c>
      <c r="M218" s="81">
        <v>1.764</v>
      </c>
      <c r="N218" s="95">
        <v>3</v>
      </c>
      <c r="O218" s="64">
        <v>2530</v>
      </c>
      <c r="P218" s="65">
        <f>Table2245789101123456789101112131415161718192021222324252627282930313233[[#This Row],[PEMBULATAN]]*O218</f>
        <v>7590</v>
      </c>
    </row>
    <row r="219" spans="1:16" ht="26.25" customHeight="1" x14ac:dyDescent="0.2">
      <c r="A219" s="14"/>
      <c r="B219" s="75"/>
      <c r="C219" s="73" t="s">
        <v>4130</v>
      </c>
      <c r="D219" s="78" t="s">
        <v>86</v>
      </c>
      <c r="E219" s="13">
        <v>44514</v>
      </c>
      <c r="F219" s="76" t="s">
        <v>554</v>
      </c>
      <c r="G219" s="13">
        <v>44515</v>
      </c>
      <c r="H219" s="77" t="s">
        <v>3366</v>
      </c>
      <c r="I219" s="16">
        <v>64</v>
      </c>
      <c r="J219" s="16">
        <v>30</v>
      </c>
      <c r="K219" s="16">
        <v>8</v>
      </c>
      <c r="L219" s="16">
        <v>2</v>
      </c>
      <c r="M219" s="81">
        <v>3.84</v>
      </c>
      <c r="N219" s="95">
        <v>3.84</v>
      </c>
      <c r="O219" s="64">
        <v>2530</v>
      </c>
      <c r="P219" s="65">
        <f>Table2245789101123456789101112131415161718192021222324252627282930313233[[#This Row],[PEMBULATAN]]*O219</f>
        <v>9715.1999999999989</v>
      </c>
    </row>
    <row r="220" spans="1:16" ht="26.25" customHeight="1" x14ac:dyDescent="0.2">
      <c r="A220" s="14"/>
      <c r="B220" s="75"/>
      <c r="C220" s="73" t="s">
        <v>4131</v>
      </c>
      <c r="D220" s="78" t="s">
        <v>86</v>
      </c>
      <c r="E220" s="13">
        <v>44514</v>
      </c>
      <c r="F220" s="76" t="s">
        <v>554</v>
      </c>
      <c r="G220" s="13">
        <v>44515</v>
      </c>
      <c r="H220" s="77" t="s">
        <v>3366</v>
      </c>
      <c r="I220" s="16">
        <v>40</v>
      </c>
      <c r="J220" s="16">
        <v>28</v>
      </c>
      <c r="K220" s="16">
        <v>20</v>
      </c>
      <c r="L220" s="16">
        <v>8</v>
      </c>
      <c r="M220" s="81">
        <v>5.6</v>
      </c>
      <c r="N220" s="95">
        <v>8</v>
      </c>
      <c r="O220" s="64">
        <v>2530</v>
      </c>
      <c r="P220" s="65">
        <f>Table2245789101123456789101112131415161718192021222324252627282930313233[[#This Row],[PEMBULATAN]]*O220</f>
        <v>20240</v>
      </c>
    </row>
    <row r="221" spans="1:16" ht="26.25" customHeight="1" x14ac:dyDescent="0.2">
      <c r="A221" s="14"/>
      <c r="B221" s="75"/>
      <c r="C221" s="73" t="s">
        <v>4132</v>
      </c>
      <c r="D221" s="78" t="s">
        <v>86</v>
      </c>
      <c r="E221" s="13">
        <v>44514</v>
      </c>
      <c r="F221" s="76" t="s">
        <v>554</v>
      </c>
      <c r="G221" s="13">
        <v>44515</v>
      </c>
      <c r="H221" s="77" t="s">
        <v>3366</v>
      </c>
      <c r="I221" s="16">
        <v>60</v>
      </c>
      <c r="J221" s="16">
        <v>15</v>
      </c>
      <c r="K221" s="16">
        <v>9</v>
      </c>
      <c r="L221" s="16">
        <v>4</v>
      </c>
      <c r="M221" s="81">
        <v>2.0249999999999999</v>
      </c>
      <c r="N221" s="95">
        <v>4</v>
      </c>
      <c r="O221" s="64">
        <v>2530</v>
      </c>
      <c r="P221" s="65">
        <f>Table2245789101123456789101112131415161718192021222324252627282930313233[[#This Row],[PEMBULATAN]]*O221</f>
        <v>10120</v>
      </c>
    </row>
    <row r="222" spans="1:16" ht="26.25" customHeight="1" x14ac:dyDescent="0.2">
      <c r="A222" s="14"/>
      <c r="B222" s="75"/>
      <c r="C222" s="73" t="s">
        <v>4133</v>
      </c>
      <c r="D222" s="78" t="s">
        <v>86</v>
      </c>
      <c r="E222" s="13">
        <v>44514</v>
      </c>
      <c r="F222" s="76" t="s">
        <v>554</v>
      </c>
      <c r="G222" s="13">
        <v>44515</v>
      </c>
      <c r="H222" s="77" t="s">
        <v>3366</v>
      </c>
      <c r="I222" s="16">
        <v>71</v>
      </c>
      <c r="J222" s="16">
        <v>50</v>
      </c>
      <c r="K222" s="16">
        <v>20</v>
      </c>
      <c r="L222" s="16">
        <v>1</v>
      </c>
      <c r="M222" s="81">
        <v>17.75</v>
      </c>
      <c r="N222" s="95">
        <v>17.75</v>
      </c>
      <c r="O222" s="64">
        <v>2530</v>
      </c>
      <c r="P222" s="65">
        <f>Table2245789101123456789101112131415161718192021222324252627282930313233[[#This Row],[PEMBULATAN]]*O222</f>
        <v>44907.5</v>
      </c>
    </row>
    <row r="223" spans="1:16" ht="26.25" customHeight="1" x14ac:dyDescent="0.2">
      <c r="A223" s="14"/>
      <c r="B223" s="75"/>
      <c r="C223" s="73" t="s">
        <v>4134</v>
      </c>
      <c r="D223" s="78" t="s">
        <v>86</v>
      </c>
      <c r="E223" s="13">
        <v>44514</v>
      </c>
      <c r="F223" s="76" t="s">
        <v>554</v>
      </c>
      <c r="G223" s="13">
        <v>44515</v>
      </c>
      <c r="H223" s="77" t="s">
        <v>3366</v>
      </c>
      <c r="I223" s="16">
        <v>37</v>
      </c>
      <c r="J223" s="16">
        <v>30</v>
      </c>
      <c r="K223" s="16">
        <v>16</v>
      </c>
      <c r="L223" s="16">
        <v>12</v>
      </c>
      <c r="M223" s="81">
        <v>4.4400000000000004</v>
      </c>
      <c r="N223" s="95">
        <v>13</v>
      </c>
      <c r="O223" s="64">
        <v>2530</v>
      </c>
      <c r="P223" s="65">
        <f>Table2245789101123456789101112131415161718192021222324252627282930313233[[#This Row],[PEMBULATAN]]*O223</f>
        <v>32890</v>
      </c>
    </row>
    <row r="224" spans="1:16" ht="26.25" customHeight="1" x14ac:dyDescent="0.2">
      <c r="A224" s="14"/>
      <c r="B224" s="75"/>
      <c r="C224" s="73" t="s">
        <v>4135</v>
      </c>
      <c r="D224" s="78" t="s">
        <v>86</v>
      </c>
      <c r="E224" s="13">
        <v>44514</v>
      </c>
      <c r="F224" s="76" t="s">
        <v>554</v>
      </c>
      <c r="G224" s="13">
        <v>44515</v>
      </c>
      <c r="H224" s="77" t="s">
        <v>3366</v>
      </c>
      <c r="I224" s="16">
        <v>54</v>
      </c>
      <c r="J224" s="16">
        <v>32</v>
      </c>
      <c r="K224" s="16">
        <v>24</v>
      </c>
      <c r="L224" s="16">
        <v>8</v>
      </c>
      <c r="M224" s="81">
        <v>10.368</v>
      </c>
      <c r="N224" s="95">
        <v>11</v>
      </c>
      <c r="O224" s="64">
        <v>2530</v>
      </c>
      <c r="P224" s="65">
        <f>Table2245789101123456789101112131415161718192021222324252627282930313233[[#This Row],[PEMBULATAN]]*O224</f>
        <v>27830</v>
      </c>
    </row>
    <row r="225" spans="1:16" ht="26.25" customHeight="1" x14ac:dyDescent="0.2">
      <c r="A225" s="14"/>
      <c r="B225" s="75"/>
      <c r="C225" s="73" t="s">
        <v>4136</v>
      </c>
      <c r="D225" s="78" t="s">
        <v>86</v>
      </c>
      <c r="E225" s="13">
        <v>44514</v>
      </c>
      <c r="F225" s="76" t="s">
        <v>554</v>
      </c>
      <c r="G225" s="13">
        <v>44515</v>
      </c>
      <c r="H225" s="77" t="s">
        <v>3366</v>
      </c>
      <c r="I225" s="16">
        <v>54</v>
      </c>
      <c r="J225" s="16">
        <v>40</v>
      </c>
      <c r="K225" s="16">
        <v>19</v>
      </c>
      <c r="L225" s="16">
        <v>6</v>
      </c>
      <c r="M225" s="81">
        <v>10.26</v>
      </c>
      <c r="N225" s="95">
        <v>10.26</v>
      </c>
      <c r="O225" s="64">
        <v>2530</v>
      </c>
      <c r="P225" s="65">
        <f>Table2245789101123456789101112131415161718192021222324252627282930313233[[#This Row],[PEMBULATAN]]*O225</f>
        <v>25957.8</v>
      </c>
    </row>
    <row r="226" spans="1:16" ht="26.25" customHeight="1" x14ac:dyDescent="0.2">
      <c r="A226" s="14"/>
      <c r="B226" s="75"/>
      <c r="C226" s="73" t="s">
        <v>4137</v>
      </c>
      <c r="D226" s="78" t="s">
        <v>86</v>
      </c>
      <c r="E226" s="13">
        <v>44514</v>
      </c>
      <c r="F226" s="76" t="s">
        <v>554</v>
      </c>
      <c r="G226" s="13">
        <v>44515</v>
      </c>
      <c r="H226" s="77" t="s">
        <v>3366</v>
      </c>
      <c r="I226" s="16">
        <v>91</v>
      </c>
      <c r="J226" s="16">
        <v>25</v>
      </c>
      <c r="K226" s="16">
        <v>31</v>
      </c>
      <c r="L226" s="16">
        <v>15</v>
      </c>
      <c r="M226" s="81">
        <v>17.631250000000001</v>
      </c>
      <c r="N226" s="95">
        <v>17.631250000000001</v>
      </c>
      <c r="O226" s="64">
        <v>2530</v>
      </c>
      <c r="P226" s="65">
        <f>Table2245789101123456789101112131415161718192021222324252627282930313233[[#This Row],[PEMBULATAN]]*O226</f>
        <v>44607.0625</v>
      </c>
    </row>
    <row r="227" spans="1:16" ht="26.25" customHeight="1" x14ac:dyDescent="0.2">
      <c r="A227" s="14"/>
      <c r="B227" s="75"/>
      <c r="C227" s="73" t="s">
        <v>4138</v>
      </c>
      <c r="D227" s="78" t="s">
        <v>86</v>
      </c>
      <c r="E227" s="13">
        <v>44514</v>
      </c>
      <c r="F227" s="76" t="s">
        <v>554</v>
      </c>
      <c r="G227" s="13">
        <v>44515</v>
      </c>
      <c r="H227" s="77" t="s">
        <v>3366</v>
      </c>
      <c r="I227" s="16">
        <v>51</v>
      </c>
      <c r="J227" s="16">
        <v>45</v>
      </c>
      <c r="K227" s="16">
        <v>22</v>
      </c>
      <c r="L227" s="16">
        <v>3</v>
      </c>
      <c r="M227" s="81">
        <v>12.6225</v>
      </c>
      <c r="N227" s="95">
        <v>12.6225</v>
      </c>
      <c r="O227" s="64">
        <v>2530</v>
      </c>
      <c r="P227" s="65">
        <f>Table2245789101123456789101112131415161718192021222324252627282930313233[[#This Row],[PEMBULATAN]]*O227</f>
        <v>31934.925000000003</v>
      </c>
    </row>
    <row r="228" spans="1:16" ht="26.25" customHeight="1" x14ac:dyDescent="0.2">
      <c r="A228" s="14"/>
      <c r="B228" s="75"/>
      <c r="C228" s="73" t="s">
        <v>4139</v>
      </c>
      <c r="D228" s="78" t="s">
        <v>86</v>
      </c>
      <c r="E228" s="13">
        <v>44514</v>
      </c>
      <c r="F228" s="76" t="s">
        <v>554</v>
      </c>
      <c r="G228" s="13">
        <v>44515</v>
      </c>
      <c r="H228" s="77" t="s">
        <v>3366</v>
      </c>
      <c r="I228" s="16">
        <v>36</v>
      </c>
      <c r="J228" s="16">
        <v>37</v>
      </c>
      <c r="K228" s="16">
        <v>35</v>
      </c>
      <c r="L228" s="16">
        <v>4</v>
      </c>
      <c r="M228" s="81">
        <v>11.654999999999999</v>
      </c>
      <c r="N228" s="95">
        <v>11.654999999999999</v>
      </c>
      <c r="O228" s="64">
        <v>2530</v>
      </c>
      <c r="P228" s="65">
        <f>Table2245789101123456789101112131415161718192021222324252627282930313233[[#This Row],[PEMBULATAN]]*O228</f>
        <v>29487.149999999998</v>
      </c>
    </row>
    <row r="229" spans="1:16" ht="26.25" customHeight="1" x14ac:dyDescent="0.2">
      <c r="A229" s="14"/>
      <c r="B229" s="75"/>
      <c r="C229" s="73" t="s">
        <v>4140</v>
      </c>
      <c r="D229" s="78" t="s">
        <v>86</v>
      </c>
      <c r="E229" s="13">
        <v>44514</v>
      </c>
      <c r="F229" s="76" t="s">
        <v>554</v>
      </c>
      <c r="G229" s="13">
        <v>44515</v>
      </c>
      <c r="H229" s="77" t="s">
        <v>3366</v>
      </c>
      <c r="I229" s="16">
        <v>166</v>
      </c>
      <c r="J229" s="16">
        <v>18</v>
      </c>
      <c r="K229" s="16">
        <v>18</v>
      </c>
      <c r="L229" s="16">
        <v>5</v>
      </c>
      <c r="M229" s="81">
        <v>13.446</v>
      </c>
      <c r="N229" s="95">
        <v>14</v>
      </c>
      <c r="O229" s="64">
        <v>2530</v>
      </c>
      <c r="P229" s="65">
        <f>Table2245789101123456789101112131415161718192021222324252627282930313233[[#This Row],[PEMBULATAN]]*O229</f>
        <v>35420</v>
      </c>
    </row>
    <row r="230" spans="1:16" ht="26.25" customHeight="1" x14ac:dyDescent="0.2">
      <c r="A230" s="14"/>
      <c r="B230" s="75"/>
      <c r="C230" s="73" t="s">
        <v>4141</v>
      </c>
      <c r="D230" s="78" t="s">
        <v>86</v>
      </c>
      <c r="E230" s="13">
        <v>44514</v>
      </c>
      <c r="F230" s="76" t="s">
        <v>554</v>
      </c>
      <c r="G230" s="13">
        <v>44515</v>
      </c>
      <c r="H230" s="77" t="s">
        <v>3366</v>
      </c>
      <c r="I230" s="16">
        <v>61</v>
      </c>
      <c r="J230" s="16">
        <v>44</v>
      </c>
      <c r="K230" s="16">
        <v>21</v>
      </c>
      <c r="L230" s="16">
        <v>4</v>
      </c>
      <c r="M230" s="81">
        <v>14.090999999999999</v>
      </c>
      <c r="N230" s="95">
        <v>14.090999999999999</v>
      </c>
      <c r="O230" s="64">
        <v>2530</v>
      </c>
      <c r="P230" s="65">
        <f>Table2245789101123456789101112131415161718192021222324252627282930313233[[#This Row],[PEMBULATAN]]*O230</f>
        <v>35650.229999999996</v>
      </c>
    </row>
    <row r="231" spans="1:16" ht="26.25" customHeight="1" x14ac:dyDescent="0.2">
      <c r="A231" s="14"/>
      <c r="B231" s="75"/>
      <c r="C231" s="73" t="s">
        <v>4142</v>
      </c>
      <c r="D231" s="78" t="s">
        <v>86</v>
      </c>
      <c r="E231" s="13">
        <v>44514</v>
      </c>
      <c r="F231" s="76" t="s">
        <v>554</v>
      </c>
      <c r="G231" s="13">
        <v>44515</v>
      </c>
      <c r="H231" s="77" t="s">
        <v>3366</v>
      </c>
      <c r="I231" s="16">
        <v>78</v>
      </c>
      <c r="J231" s="16">
        <v>36</v>
      </c>
      <c r="K231" s="16">
        <v>42</v>
      </c>
      <c r="L231" s="16">
        <v>16</v>
      </c>
      <c r="M231" s="81">
        <v>29.484000000000002</v>
      </c>
      <c r="N231" s="95">
        <v>30</v>
      </c>
      <c r="O231" s="64">
        <v>2530</v>
      </c>
      <c r="P231" s="65">
        <f>Table2245789101123456789101112131415161718192021222324252627282930313233[[#This Row],[PEMBULATAN]]*O231</f>
        <v>75900</v>
      </c>
    </row>
    <row r="232" spans="1:16" ht="26.25" customHeight="1" x14ac:dyDescent="0.2">
      <c r="A232" s="14"/>
      <c r="B232" s="75"/>
      <c r="C232" s="73" t="s">
        <v>4143</v>
      </c>
      <c r="D232" s="78" t="s">
        <v>86</v>
      </c>
      <c r="E232" s="13">
        <v>44514</v>
      </c>
      <c r="F232" s="76" t="s">
        <v>554</v>
      </c>
      <c r="G232" s="13">
        <v>44515</v>
      </c>
      <c r="H232" s="77" t="s">
        <v>3366</v>
      </c>
      <c r="I232" s="16">
        <v>105</v>
      </c>
      <c r="J232" s="16">
        <v>32</v>
      </c>
      <c r="K232" s="16">
        <v>30</v>
      </c>
      <c r="L232" s="16">
        <v>5</v>
      </c>
      <c r="M232" s="81">
        <v>25.2</v>
      </c>
      <c r="N232" s="95">
        <v>25.2</v>
      </c>
      <c r="O232" s="64">
        <v>2530</v>
      </c>
      <c r="P232" s="65">
        <f>Table2245789101123456789101112131415161718192021222324252627282930313233[[#This Row],[PEMBULATAN]]*O232</f>
        <v>63756</v>
      </c>
    </row>
    <row r="233" spans="1:16" ht="26.25" customHeight="1" x14ac:dyDescent="0.2">
      <c r="A233" s="14"/>
      <c r="B233" s="75"/>
      <c r="C233" s="73" t="s">
        <v>4144</v>
      </c>
      <c r="D233" s="78" t="s">
        <v>86</v>
      </c>
      <c r="E233" s="13">
        <v>44514</v>
      </c>
      <c r="F233" s="76" t="s">
        <v>554</v>
      </c>
      <c r="G233" s="13">
        <v>44515</v>
      </c>
      <c r="H233" s="77" t="s">
        <v>3366</v>
      </c>
      <c r="I233" s="16">
        <v>87</v>
      </c>
      <c r="J233" s="16">
        <v>30</v>
      </c>
      <c r="K233" s="16">
        <v>30</v>
      </c>
      <c r="L233" s="16">
        <v>6</v>
      </c>
      <c r="M233" s="81">
        <v>19.574999999999999</v>
      </c>
      <c r="N233" s="95">
        <v>19.574999999999999</v>
      </c>
      <c r="O233" s="64">
        <v>2530</v>
      </c>
      <c r="P233" s="65">
        <f>Table2245789101123456789101112131415161718192021222324252627282930313233[[#This Row],[PEMBULATAN]]*O233</f>
        <v>49524.75</v>
      </c>
    </row>
    <row r="234" spans="1:16" ht="26.25" customHeight="1" x14ac:dyDescent="0.2">
      <c r="A234" s="14"/>
      <c r="B234" s="75"/>
      <c r="C234" s="73" t="s">
        <v>4145</v>
      </c>
      <c r="D234" s="78" t="s">
        <v>86</v>
      </c>
      <c r="E234" s="13">
        <v>44514</v>
      </c>
      <c r="F234" s="76" t="s">
        <v>554</v>
      </c>
      <c r="G234" s="13">
        <v>44515</v>
      </c>
      <c r="H234" s="77" t="s">
        <v>3366</v>
      </c>
      <c r="I234" s="16">
        <v>87</v>
      </c>
      <c r="J234" s="16">
        <v>30</v>
      </c>
      <c r="K234" s="16">
        <v>30</v>
      </c>
      <c r="L234" s="16">
        <v>6</v>
      </c>
      <c r="M234" s="81">
        <v>19.574999999999999</v>
      </c>
      <c r="N234" s="95">
        <v>19.574999999999999</v>
      </c>
      <c r="O234" s="64">
        <v>2530</v>
      </c>
      <c r="P234" s="65">
        <f>Table2245789101123456789101112131415161718192021222324252627282930313233[[#This Row],[PEMBULATAN]]*O234</f>
        <v>49524.75</v>
      </c>
    </row>
    <row r="235" spans="1:16" ht="26.25" customHeight="1" x14ac:dyDescent="0.2">
      <c r="A235" s="14"/>
      <c r="B235" s="75"/>
      <c r="C235" s="73" t="s">
        <v>4146</v>
      </c>
      <c r="D235" s="78" t="s">
        <v>86</v>
      </c>
      <c r="E235" s="13">
        <v>44514</v>
      </c>
      <c r="F235" s="76" t="s">
        <v>554</v>
      </c>
      <c r="G235" s="13">
        <v>44515</v>
      </c>
      <c r="H235" s="77" t="s">
        <v>3366</v>
      </c>
      <c r="I235" s="16">
        <v>27</v>
      </c>
      <c r="J235" s="16">
        <v>27</v>
      </c>
      <c r="K235" s="16">
        <v>15</v>
      </c>
      <c r="L235" s="16">
        <v>10</v>
      </c>
      <c r="M235" s="81">
        <v>2.7337500000000001</v>
      </c>
      <c r="N235" s="95">
        <v>10</v>
      </c>
      <c r="O235" s="64">
        <v>2530</v>
      </c>
      <c r="P235" s="65">
        <f>Table2245789101123456789101112131415161718192021222324252627282930313233[[#This Row],[PEMBULATAN]]*O235</f>
        <v>25300</v>
      </c>
    </row>
    <row r="236" spans="1:16" ht="26.25" customHeight="1" x14ac:dyDescent="0.2">
      <c r="A236" s="14"/>
      <c r="B236" s="75"/>
      <c r="C236" s="73" t="s">
        <v>4147</v>
      </c>
      <c r="D236" s="78" t="s">
        <v>86</v>
      </c>
      <c r="E236" s="13">
        <v>44514</v>
      </c>
      <c r="F236" s="76" t="s">
        <v>554</v>
      </c>
      <c r="G236" s="13">
        <v>44515</v>
      </c>
      <c r="H236" s="77" t="s">
        <v>3366</v>
      </c>
      <c r="I236" s="16">
        <v>45</v>
      </c>
      <c r="J236" s="16">
        <v>38</v>
      </c>
      <c r="K236" s="16">
        <v>22</v>
      </c>
      <c r="L236" s="16">
        <v>2</v>
      </c>
      <c r="M236" s="81">
        <v>9.4049999999999994</v>
      </c>
      <c r="N236" s="95">
        <v>10</v>
      </c>
      <c r="O236" s="64">
        <v>2530</v>
      </c>
      <c r="P236" s="65">
        <f>Table2245789101123456789101112131415161718192021222324252627282930313233[[#This Row],[PEMBULATAN]]*O236</f>
        <v>25300</v>
      </c>
    </row>
    <row r="237" spans="1:16" ht="26.25" customHeight="1" x14ac:dyDescent="0.2">
      <c r="A237" s="14"/>
      <c r="B237" s="75"/>
      <c r="C237" s="73" t="s">
        <v>4148</v>
      </c>
      <c r="D237" s="78" t="s">
        <v>86</v>
      </c>
      <c r="E237" s="13">
        <v>44514</v>
      </c>
      <c r="F237" s="76" t="s">
        <v>554</v>
      </c>
      <c r="G237" s="13">
        <v>44515</v>
      </c>
      <c r="H237" s="77" t="s">
        <v>3366</v>
      </c>
      <c r="I237" s="16">
        <v>82</v>
      </c>
      <c r="J237" s="16">
        <v>58</v>
      </c>
      <c r="K237" s="16">
        <v>34</v>
      </c>
      <c r="L237" s="16">
        <v>25</v>
      </c>
      <c r="M237" s="81">
        <v>40.426000000000002</v>
      </c>
      <c r="N237" s="95">
        <v>41</v>
      </c>
      <c r="O237" s="64">
        <v>2530</v>
      </c>
      <c r="P237" s="65">
        <f>Table2245789101123456789101112131415161718192021222324252627282930313233[[#This Row],[PEMBULATAN]]*O237</f>
        <v>103730</v>
      </c>
    </row>
    <row r="238" spans="1:16" ht="26.25" customHeight="1" x14ac:dyDescent="0.2">
      <c r="A238" s="14"/>
      <c r="B238" s="75"/>
      <c r="C238" s="73" t="s">
        <v>4149</v>
      </c>
      <c r="D238" s="78" t="s">
        <v>86</v>
      </c>
      <c r="E238" s="13">
        <v>44514</v>
      </c>
      <c r="F238" s="76" t="s">
        <v>554</v>
      </c>
      <c r="G238" s="13">
        <v>44515</v>
      </c>
      <c r="H238" s="77" t="s">
        <v>3366</v>
      </c>
      <c r="I238" s="16">
        <v>45</v>
      </c>
      <c r="J238" s="16">
        <v>31</v>
      </c>
      <c r="K238" s="16">
        <v>30</v>
      </c>
      <c r="L238" s="16">
        <v>12</v>
      </c>
      <c r="M238" s="81">
        <v>10.4625</v>
      </c>
      <c r="N238" s="95">
        <v>13</v>
      </c>
      <c r="O238" s="64">
        <v>2530</v>
      </c>
      <c r="P238" s="65">
        <f>Table2245789101123456789101112131415161718192021222324252627282930313233[[#This Row],[PEMBULATAN]]*O238</f>
        <v>32890</v>
      </c>
    </row>
    <row r="239" spans="1:16" ht="26.25" customHeight="1" x14ac:dyDescent="0.2">
      <c r="A239" s="14"/>
      <c r="B239" s="75"/>
      <c r="C239" s="73" t="s">
        <v>4150</v>
      </c>
      <c r="D239" s="78" t="s">
        <v>86</v>
      </c>
      <c r="E239" s="13">
        <v>44514</v>
      </c>
      <c r="F239" s="76" t="s">
        <v>554</v>
      </c>
      <c r="G239" s="13">
        <v>44515</v>
      </c>
      <c r="H239" s="77" t="s">
        <v>3366</v>
      </c>
      <c r="I239" s="16">
        <v>77</v>
      </c>
      <c r="J239" s="16">
        <v>32</v>
      </c>
      <c r="K239" s="16">
        <v>20</v>
      </c>
      <c r="L239" s="16">
        <v>2</v>
      </c>
      <c r="M239" s="81">
        <v>12.32</v>
      </c>
      <c r="N239" s="95">
        <v>13</v>
      </c>
      <c r="O239" s="64">
        <v>2530</v>
      </c>
      <c r="P239" s="65">
        <f>Table2245789101123456789101112131415161718192021222324252627282930313233[[#This Row],[PEMBULATAN]]*O239</f>
        <v>32890</v>
      </c>
    </row>
    <row r="240" spans="1:16" ht="26.25" customHeight="1" x14ac:dyDescent="0.2">
      <c r="A240" s="14"/>
      <c r="B240" s="75"/>
      <c r="C240" s="73" t="s">
        <v>4151</v>
      </c>
      <c r="D240" s="78" t="s">
        <v>86</v>
      </c>
      <c r="E240" s="13">
        <v>44514</v>
      </c>
      <c r="F240" s="76" t="s">
        <v>554</v>
      </c>
      <c r="G240" s="13">
        <v>44515</v>
      </c>
      <c r="H240" s="77" t="s">
        <v>3366</v>
      </c>
      <c r="I240" s="16">
        <v>51</v>
      </c>
      <c r="J240" s="16">
        <v>28</v>
      </c>
      <c r="K240" s="16">
        <v>16</v>
      </c>
      <c r="L240" s="16">
        <v>4</v>
      </c>
      <c r="M240" s="81">
        <v>5.7119999999999997</v>
      </c>
      <c r="N240" s="95">
        <v>5.7119999999999997</v>
      </c>
      <c r="O240" s="64">
        <v>2530</v>
      </c>
      <c r="P240" s="65">
        <f>Table2245789101123456789101112131415161718192021222324252627282930313233[[#This Row],[PEMBULATAN]]*O240</f>
        <v>14451.359999999999</v>
      </c>
    </row>
    <row r="241" spans="1:16" ht="26.25" customHeight="1" x14ac:dyDescent="0.2">
      <c r="A241" s="14"/>
      <c r="B241" s="75"/>
      <c r="C241" s="73" t="s">
        <v>4152</v>
      </c>
      <c r="D241" s="78" t="s">
        <v>86</v>
      </c>
      <c r="E241" s="13">
        <v>44514</v>
      </c>
      <c r="F241" s="76" t="s">
        <v>554</v>
      </c>
      <c r="G241" s="13">
        <v>44515</v>
      </c>
      <c r="H241" s="77" t="s">
        <v>3366</v>
      </c>
      <c r="I241" s="16">
        <v>34</v>
      </c>
      <c r="J241" s="16">
        <v>22</v>
      </c>
      <c r="K241" s="16">
        <v>23</v>
      </c>
      <c r="L241" s="16">
        <v>5</v>
      </c>
      <c r="M241" s="81">
        <v>4.3010000000000002</v>
      </c>
      <c r="N241" s="95">
        <v>6</v>
      </c>
      <c r="O241" s="64">
        <v>2530</v>
      </c>
      <c r="P241" s="65">
        <f>Table2245789101123456789101112131415161718192021222324252627282930313233[[#This Row],[PEMBULATAN]]*O241</f>
        <v>15180</v>
      </c>
    </row>
    <row r="242" spans="1:16" ht="26.25" customHeight="1" x14ac:dyDescent="0.2">
      <c r="A242" s="14"/>
      <c r="B242" s="75"/>
      <c r="C242" s="73" t="s">
        <v>4153</v>
      </c>
      <c r="D242" s="78" t="s">
        <v>86</v>
      </c>
      <c r="E242" s="13">
        <v>44514</v>
      </c>
      <c r="F242" s="76" t="s">
        <v>554</v>
      </c>
      <c r="G242" s="13">
        <v>44515</v>
      </c>
      <c r="H242" s="77" t="s">
        <v>3366</v>
      </c>
      <c r="I242" s="16">
        <v>87</v>
      </c>
      <c r="J242" s="16">
        <v>42</v>
      </c>
      <c r="K242" s="16">
        <v>27</v>
      </c>
      <c r="L242" s="16">
        <v>23</v>
      </c>
      <c r="M242" s="81">
        <v>24.6645</v>
      </c>
      <c r="N242" s="95">
        <v>24.6645</v>
      </c>
      <c r="O242" s="64">
        <v>2530</v>
      </c>
      <c r="P242" s="65">
        <f>Table2245789101123456789101112131415161718192021222324252627282930313233[[#This Row],[PEMBULATAN]]*O242</f>
        <v>62401.184999999998</v>
      </c>
    </row>
    <row r="243" spans="1:16" ht="26.25" customHeight="1" x14ac:dyDescent="0.2">
      <c r="A243" s="14"/>
      <c r="B243" s="75"/>
      <c r="C243" s="73" t="s">
        <v>4154</v>
      </c>
      <c r="D243" s="78" t="s">
        <v>86</v>
      </c>
      <c r="E243" s="13">
        <v>44514</v>
      </c>
      <c r="F243" s="76" t="s">
        <v>554</v>
      </c>
      <c r="G243" s="13">
        <v>44515</v>
      </c>
      <c r="H243" s="77" t="s">
        <v>3366</v>
      </c>
      <c r="I243" s="16">
        <v>87</v>
      </c>
      <c r="J243" s="16">
        <v>37</v>
      </c>
      <c r="K243" s="16">
        <v>20</v>
      </c>
      <c r="L243" s="16">
        <v>7</v>
      </c>
      <c r="M243" s="81">
        <v>16.094999999999999</v>
      </c>
      <c r="N243" s="95">
        <v>16.094999999999999</v>
      </c>
      <c r="O243" s="64">
        <v>2530</v>
      </c>
      <c r="P243" s="65">
        <f>Table2245789101123456789101112131415161718192021222324252627282930313233[[#This Row],[PEMBULATAN]]*O243</f>
        <v>40720.35</v>
      </c>
    </row>
    <row r="244" spans="1:16" ht="26.25" customHeight="1" x14ac:dyDescent="0.2">
      <c r="A244" s="14"/>
      <c r="B244" s="75"/>
      <c r="C244" s="73" t="s">
        <v>4155</v>
      </c>
      <c r="D244" s="78" t="s">
        <v>86</v>
      </c>
      <c r="E244" s="13">
        <v>44514</v>
      </c>
      <c r="F244" s="76" t="s">
        <v>554</v>
      </c>
      <c r="G244" s="13">
        <v>44515</v>
      </c>
      <c r="H244" s="77" t="s">
        <v>3366</v>
      </c>
      <c r="I244" s="16">
        <v>28</v>
      </c>
      <c r="J244" s="16">
        <v>20</v>
      </c>
      <c r="K244" s="16">
        <v>16</v>
      </c>
      <c r="L244" s="16">
        <v>10</v>
      </c>
      <c r="M244" s="81">
        <v>2.2400000000000002</v>
      </c>
      <c r="N244" s="95">
        <v>10</v>
      </c>
      <c r="O244" s="64">
        <v>2530</v>
      </c>
      <c r="P244" s="65">
        <f>Table2245789101123456789101112131415161718192021222324252627282930313233[[#This Row],[PEMBULATAN]]*O244</f>
        <v>25300</v>
      </c>
    </row>
    <row r="245" spans="1:16" ht="26.25" customHeight="1" x14ac:dyDescent="0.2">
      <c r="A245" s="14"/>
      <c r="B245" s="75"/>
      <c r="C245" s="73" t="s">
        <v>4156</v>
      </c>
      <c r="D245" s="78" t="s">
        <v>86</v>
      </c>
      <c r="E245" s="13">
        <v>44514</v>
      </c>
      <c r="F245" s="76" t="s">
        <v>554</v>
      </c>
      <c r="G245" s="13">
        <v>44515</v>
      </c>
      <c r="H245" s="77" t="s">
        <v>3366</v>
      </c>
      <c r="I245" s="16">
        <v>76</v>
      </c>
      <c r="J245" s="16">
        <v>38</v>
      </c>
      <c r="K245" s="16">
        <v>48</v>
      </c>
      <c r="L245" s="16">
        <v>22</v>
      </c>
      <c r="M245" s="81">
        <v>34.655999999999999</v>
      </c>
      <c r="N245" s="95">
        <v>34.655999999999999</v>
      </c>
      <c r="O245" s="64">
        <v>2530</v>
      </c>
      <c r="P245" s="65">
        <f>Table2245789101123456789101112131415161718192021222324252627282930313233[[#This Row],[PEMBULATAN]]*O245</f>
        <v>87679.679999999993</v>
      </c>
    </row>
    <row r="246" spans="1:16" ht="26.25" customHeight="1" x14ac:dyDescent="0.2">
      <c r="A246" s="14"/>
      <c r="B246" s="75"/>
      <c r="C246" s="73" t="s">
        <v>4157</v>
      </c>
      <c r="D246" s="78" t="s">
        <v>86</v>
      </c>
      <c r="E246" s="13">
        <v>44514</v>
      </c>
      <c r="F246" s="76" t="s">
        <v>554</v>
      </c>
      <c r="G246" s="13">
        <v>44515</v>
      </c>
      <c r="H246" s="77" t="s">
        <v>3366</v>
      </c>
      <c r="I246" s="16">
        <v>74</v>
      </c>
      <c r="J246" s="16">
        <v>90</v>
      </c>
      <c r="K246" s="16">
        <v>31</v>
      </c>
      <c r="L246" s="16">
        <v>19</v>
      </c>
      <c r="M246" s="81">
        <v>51.615000000000002</v>
      </c>
      <c r="N246" s="95">
        <v>51.615000000000002</v>
      </c>
      <c r="O246" s="64">
        <v>2530</v>
      </c>
      <c r="P246" s="65">
        <f>Table2245789101123456789101112131415161718192021222324252627282930313233[[#This Row],[PEMBULATAN]]*O246</f>
        <v>130585.95000000001</v>
      </c>
    </row>
    <row r="247" spans="1:16" ht="26.25" customHeight="1" x14ac:dyDescent="0.2">
      <c r="A247" s="14"/>
      <c r="B247" s="75"/>
      <c r="C247" s="73" t="s">
        <v>4158</v>
      </c>
      <c r="D247" s="78" t="s">
        <v>86</v>
      </c>
      <c r="E247" s="13">
        <v>44514</v>
      </c>
      <c r="F247" s="76" t="s">
        <v>554</v>
      </c>
      <c r="G247" s="13">
        <v>44515</v>
      </c>
      <c r="H247" s="77" t="s">
        <v>3366</v>
      </c>
      <c r="I247" s="16">
        <v>150</v>
      </c>
      <c r="J247" s="16">
        <v>8</v>
      </c>
      <c r="K247" s="16">
        <v>8</v>
      </c>
      <c r="L247" s="16">
        <v>2</v>
      </c>
      <c r="M247" s="81">
        <v>2.4</v>
      </c>
      <c r="N247" s="95">
        <v>3</v>
      </c>
      <c r="O247" s="64">
        <v>2530</v>
      </c>
      <c r="P247" s="65">
        <f>Table2245789101123456789101112131415161718192021222324252627282930313233[[#This Row],[PEMBULATAN]]*O247</f>
        <v>7590</v>
      </c>
    </row>
    <row r="248" spans="1:16" ht="26.25" customHeight="1" x14ac:dyDescent="0.2">
      <c r="A248" s="14"/>
      <c r="B248" s="75"/>
      <c r="C248" s="73" t="s">
        <v>4159</v>
      </c>
      <c r="D248" s="78" t="s">
        <v>86</v>
      </c>
      <c r="E248" s="13">
        <v>44514</v>
      </c>
      <c r="F248" s="76" t="s">
        <v>554</v>
      </c>
      <c r="G248" s="13">
        <v>44515</v>
      </c>
      <c r="H248" s="77" t="s">
        <v>3366</v>
      </c>
      <c r="I248" s="16">
        <v>61</v>
      </c>
      <c r="J248" s="16">
        <v>40</v>
      </c>
      <c r="K248" s="16">
        <v>100</v>
      </c>
      <c r="L248" s="16">
        <v>15</v>
      </c>
      <c r="M248" s="81">
        <v>61</v>
      </c>
      <c r="N248" s="95">
        <v>61</v>
      </c>
      <c r="O248" s="64">
        <v>2530</v>
      </c>
      <c r="P248" s="65">
        <f>Table2245789101123456789101112131415161718192021222324252627282930313233[[#This Row],[PEMBULATAN]]*O248</f>
        <v>154330</v>
      </c>
    </row>
    <row r="249" spans="1:16" ht="26.25" customHeight="1" x14ac:dyDescent="0.2">
      <c r="A249" s="14"/>
      <c r="B249" s="75"/>
      <c r="C249" s="73" t="s">
        <v>4160</v>
      </c>
      <c r="D249" s="78" t="s">
        <v>86</v>
      </c>
      <c r="E249" s="13">
        <v>44514</v>
      </c>
      <c r="F249" s="76" t="s">
        <v>554</v>
      </c>
      <c r="G249" s="13">
        <v>44515</v>
      </c>
      <c r="H249" s="77" t="s">
        <v>3366</v>
      </c>
      <c r="I249" s="16">
        <v>53</v>
      </c>
      <c r="J249" s="16">
        <v>32</v>
      </c>
      <c r="K249" s="16">
        <v>46</v>
      </c>
      <c r="L249" s="16">
        <v>14</v>
      </c>
      <c r="M249" s="81">
        <v>19.504000000000001</v>
      </c>
      <c r="N249" s="95">
        <v>21</v>
      </c>
      <c r="O249" s="64">
        <v>2530</v>
      </c>
      <c r="P249" s="65">
        <f>Table2245789101123456789101112131415161718192021222324252627282930313233[[#This Row],[PEMBULATAN]]*O249</f>
        <v>53130</v>
      </c>
    </row>
    <row r="250" spans="1:16" ht="26.25" customHeight="1" x14ac:dyDescent="0.2">
      <c r="A250" s="14"/>
      <c r="B250" s="75"/>
      <c r="C250" s="73" t="s">
        <v>4161</v>
      </c>
      <c r="D250" s="78" t="s">
        <v>86</v>
      </c>
      <c r="E250" s="13">
        <v>44514</v>
      </c>
      <c r="F250" s="76" t="s">
        <v>554</v>
      </c>
      <c r="G250" s="13">
        <v>44515</v>
      </c>
      <c r="H250" s="77" t="s">
        <v>3366</v>
      </c>
      <c r="I250" s="16">
        <v>56</v>
      </c>
      <c r="J250" s="16">
        <v>38</v>
      </c>
      <c r="K250" s="16">
        <v>17</v>
      </c>
      <c r="L250" s="16">
        <v>4</v>
      </c>
      <c r="M250" s="81">
        <v>9.0440000000000005</v>
      </c>
      <c r="N250" s="95">
        <v>9.0440000000000005</v>
      </c>
      <c r="O250" s="64">
        <v>2530</v>
      </c>
      <c r="P250" s="65">
        <f>Table2245789101123456789101112131415161718192021222324252627282930313233[[#This Row],[PEMBULATAN]]*O250</f>
        <v>22881.32</v>
      </c>
    </row>
    <row r="251" spans="1:16" ht="26.25" customHeight="1" x14ac:dyDescent="0.2">
      <c r="A251" s="14"/>
      <c r="B251" s="75"/>
      <c r="C251" s="73" t="s">
        <v>4162</v>
      </c>
      <c r="D251" s="78" t="s">
        <v>86</v>
      </c>
      <c r="E251" s="13">
        <v>44514</v>
      </c>
      <c r="F251" s="76" t="s">
        <v>554</v>
      </c>
      <c r="G251" s="13">
        <v>44515</v>
      </c>
      <c r="H251" s="77" t="s">
        <v>3366</v>
      </c>
      <c r="I251" s="16">
        <v>40</v>
      </c>
      <c r="J251" s="16">
        <v>33</v>
      </c>
      <c r="K251" s="16">
        <v>24</v>
      </c>
      <c r="L251" s="16">
        <v>11</v>
      </c>
      <c r="M251" s="81">
        <v>7.92</v>
      </c>
      <c r="N251" s="95">
        <v>11</v>
      </c>
      <c r="O251" s="64">
        <v>2530</v>
      </c>
      <c r="P251" s="65">
        <f>Table2245789101123456789101112131415161718192021222324252627282930313233[[#This Row],[PEMBULATAN]]*O251</f>
        <v>27830</v>
      </c>
    </row>
    <row r="252" spans="1:16" ht="26.25" customHeight="1" x14ac:dyDescent="0.2">
      <c r="A252" s="14"/>
      <c r="B252" s="75"/>
      <c r="C252" s="73" t="s">
        <v>4163</v>
      </c>
      <c r="D252" s="78" t="s">
        <v>86</v>
      </c>
      <c r="E252" s="13">
        <v>44514</v>
      </c>
      <c r="F252" s="76" t="s">
        <v>554</v>
      </c>
      <c r="G252" s="13">
        <v>44515</v>
      </c>
      <c r="H252" s="77" t="s">
        <v>3366</v>
      </c>
      <c r="I252" s="16">
        <v>60</v>
      </c>
      <c r="J252" s="16">
        <v>40</v>
      </c>
      <c r="K252" s="16">
        <v>30</v>
      </c>
      <c r="L252" s="16">
        <v>20</v>
      </c>
      <c r="M252" s="81">
        <v>18</v>
      </c>
      <c r="N252" s="95">
        <v>20</v>
      </c>
      <c r="O252" s="64">
        <v>2530</v>
      </c>
      <c r="P252" s="65">
        <f>Table2245789101123456789101112131415161718192021222324252627282930313233[[#This Row],[PEMBULATAN]]*O252</f>
        <v>50600</v>
      </c>
    </row>
    <row r="253" spans="1:16" ht="26.25" customHeight="1" x14ac:dyDescent="0.2">
      <c r="A253" s="14"/>
      <c r="B253" s="75"/>
      <c r="C253" s="73" t="s">
        <v>4164</v>
      </c>
      <c r="D253" s="78" t="s">
        <v>86</v>
      </c>
      <c r="E253" s="13">
        <v>44514</v>
      </c>
      <c r="F253" s="76" t="s">
        <v>554</v>
      </c>
      <c r="G253" s="13">
        <v>44515</v>
      </c>
      <c r="H253" s="77" t="s">
        <v>3366</v>
      </c>
      <c r="I253" s="16">
        <v>68</v>
      </c>
      <c r="J253" s="16">
        <v>62</v>
      </c>
      <c r="K253" s="16">
        <v>34</v>
      </c>
      <c r="L253" s="16">
        <v>22</v>
      </c>
      <c r="M253" s="81">
        <v>35.835999999999999</v>
      </c>
      <c r="N253" s="95">
        <v>35.835999999999999</v>
      </c>
      <c r="O253" s="64">
        <v>2530</v>
      </c>
      <c r="P253" s="65">
        <f>Table2245789101123456789101112131415161718192021222324252627282930313233[[#This Row],[PEMBULATAN]]*O253</f>
        <v>90665.08</v>
      </c>
    </row>
    <row r="254" spans="1:16" ht="26.25" customHeight="1" x14ac:dyDescent="0.2">
      <c r="A254" s="14"/>
      <c r="B254" s="75"/>
      <c r="C254" s="73" t="s">
        <v>4165</v>
      </c>
      <c r="D254" s="78" t="s">
        <v>86</v>
      </c>
      <c r="E254" s="13">
        <v>44514</v>
      </c>
      <c r="F254" s="76" t="s">
        <v>554</v>
      </c>
      <c r="G254" s="13">
        <v>44515</v>
      </c>
      <c r="H254" s="77" t="s">
        <v>3366</v>
      </c>
      <c r="I254" s="16">
        <v>32</v>
      </c>
      <c r="J254" s="16">
        <v>21</v>
      </c>
      <c r="K254" s="16">
        <v>24</v>
      </c>
      <c r="L254" s="16">
        <v>4</v>
      </c>
      <c r="M254" s="81">
        <v>4.032</v>
      </c>
      <c r="N254" s="95">
        <v>4.032</v>
      </c>
      <c r="O254" s="64">
        <v>2530</v>
      </c>
      <c r="P254" s="65">
        <f>Table2245789101123456789101112131415161718192021222324252627282930313233[[#This Row],[PEMBULATAN]]*O254</f>
        <v>10200.960000000001</v>
      </c>
    </row>
    <row r="255" spans="1:16" ht="26.25" customHeight="1" x14ac:dyDescent="0.2">
      <c r="A255" s="14"/>
      <c r="B255" s="75"/>
      <c r="C255" s="73" t="s">
        <v>4166</v>
      </c>
      <c r="D255" s="78" t="s">
        <v>86</v>
      </c>
      <c r="E255" s="13">
        <v>44514</v>
      </c>
      <c r="F255" s="76" t="s">
        <v>554</v>
      </c>
      <c r="G255" s="13">
        <v>44515</v>
      </c>
      <c r="H255" s="77" t="s">
        <v>3366</v>
      </c>
      <c r="I255" s="16">
        <v>82</v>
      </c>
      <c r="J255" s="16">
        <v>28</v>
      </c>
      <c r="K255" s="16">
        <v>15</v>
      </c>
      <c r="L255" s="16">
        <v>7</v>
      </c>
      <c r="M255" s="81">
        <v>8.61</v>
      </c>
      <c r="N255" s="95">
        <v>8.61</v>
      </c>
      <c r="O255" s="64">
        <v>2530</v>
      </c>
      <c r="P255" s="65">
        <f>Table2245789101123456789101112131415161718192021222324252627282930313233[[#This Row],[PEMBULATAN]]*O255</f>
        <v>21783.3</v>
      </c>
    </row>
    <row r="256" spans="1:16" ht="26.25" customHeight="1" x14ac:dyDescent="0.2">
      <c r="A256" s="14"/>
      <c r="B256" s="75"/>
      <c r="C256" s="73" t="s">
        <v>4167</v>
      </c>
      <c r="D256" s="78" t="s">
        <v>86</v>
      </c>
      <c r="E256" s="13">
        <v>44514</v>
      </c>
      <c r="F256" s="76" t="s">
        <v>554</v>
      </c>
      <c r="G256" s="13">
        <v>44515</v>
      </c>
      <c r="H256" s="77" t="s">
        <v>3366</v>
      </c>
      <c r="I256" s="16">
        <v>53</v>
      </c>
      <c r="J256" s="16">
        <v>38</v>
      </c>
      <c r="K256" s="16">
        <v>33</v>
      </c>
      <c r="L256" s="16">
        <v>5</v>
      </c>
      <c r="M256" s="81">
        <v>16.615500000000001</v>
      </c>
      <c r="N256" s="95">
        <v>16.615500000000001</v>
      </c>
      <c r="O256" s="64">
        <v>2530</v>
      </c>
      <c r="P256" s="65">
        <f>Table2245789101123456789101112131415161718192021222324252627282930313233[[#This Row],[PEMBULATAN]]*O256</f>
        <v>42037.215000000004</v>
      </c>
    </row>
    <row r="257" spans="1:16" ht="26.25" customHeight="1" x14ac:dyDescent="0.2">
      <c r="A257" s="14"/>
      <c r="B257" s="75"/>
      <c r="C257" s="73" t="s">
        <v>4168</v>
      </c>
      <c r="D257" s="78" t="s">
        <v>86</v>
      </c>
      <c r="E257" s="13">
        <v>44514</v>
      </c>
      <c r="F257" s="76" t="s">
        <v>554</v>
      </c>
      <c r="G257" s="13">
        <v>44515</v>
      </c>
      <c r="H257" s="77" t="s">
        <v>3366</v>
      </c>
      <c r="I257" s="16">
        <v>48</v>
      </c>
      <c r="J257" s="16">
        <v>40</v>
      </c>
      <c r="K257" s="16">
        <v>26</v>
      </c>
      <c r="L257" s="16">
        <v>10</v>
      </c>
      <c r="M257" s="81">
        <v>12.48</v>
      </c>
      <c r="N257" s="95">
        <v>13</v>
      </c>
      <c r="O257" s="64">
        <v>2530</v>
      </c>
      <c r="P257" s="65">
        <f>Table2245789101123456789101112131415161718192021222324252627282930313233[[#This Row],[PEMBULATAN]]*O257</f>
        <v>32890</v>
      </c>
    </row>
    <row r="258" spans="1:16" ht="26.25" customHeight="1" x14ac:dyDescent="0.2">
      <c r="A258" s="14"/>
      <c r="B258" s="75"/>
      <c r="C258" s="73" t="s">
        <v>4169</v>
      </c>
      <c r="D258" s="78" t="s">
        <v>86</v>
      </c>
      <c r="E258" s="13">
        <v>44514</v>
      </c>
      <c r="F258" s="76" t="s">
        <v>554</v>
      </c>
      <c r="G258" s="13">
        <v>44515</v>
      </c>
      <c r="H258" s="77" t="s">
        <v>3366</v>
      </c>
      <c r="I258" s="16">
        <v>94</v>
      </c>
      <c r="J258" s="16">
        <v>50</v>
      </c>
      <c r="K258" s="16">
        <v>30</v>
      </c>
      <c r="L258" s="16">
        <v>26</v>
      </c>
      <c r="M258" s="81">
        <v>35.25</v>
      </c>
      <c r="N258" s="95">
        <v>35.25</v>
      </c>
      <c r="O258" s="64">
        <v>2530</v>
      </c>
      <c r="P258" s="65">
        <f>Table2245789101123456789101112131415161718192021222324252627282930313233[[#This Row],[PEMBULATAN]]*O258</f>
        <v>89182.5</v>
      </c>
    </row>
    <row r="259" spans="1:16" ht="26.25" customHeight="1" x14ac:dyDescent="0.2">
      <c r="A259" s="14"/>
      <c r="B259" s="75"/>
      <c r="C259" s="73" t="s">
        <v>4170</v>
      </c>
      <c r="D259" s="78" t="s">
        <v>86</v>
      </c>
      <c r="E259" s="13">
        <v>44514</v>
      </c>
      <c r="F259" s="76" t="s">
        <v>554</v>
      </c>
      <c r="G259" s="13">
        <v>44515</v>
      </c>
      <c r="H259" s="77" t="s">
        <v>3366</v>
      </c>
      <c r="I259" s="16">
        <v>50</v>
      </c>
      <c r="J259" s="16">
        <v>36</v>
      </c>
      <c r="K259" s="16">
        <v>23</v>
      </c>
      <c r="L259" s="16">
        <v>6</v>
      </c>
      <c r="M259" s="81">
        <v>10.35</v>
      </c>
      <c r="N259" s="95">
        <v>11</v>
      </c>
      <c r="O259" s="64">
        <v>2530</v>
      </c>
      <c r="P259" s="65">
        <f>Table2245789101123456789101112131415161718192021222324252627282930313233[[#This Row],[PEMBULATAN]]*O259</f>
        <v>27830</v>
      </c>
    </row>
    <row r="260" spans="1:16" ht="26.25" customHeight="1" x14ac:dyDescent="0.2">
      <c r="A260" s="14"/>
      <c r="B260" s="75"/>
      <c r="C260" s="73" t="s">
        <v>4171</v>
      </c>
      <c r="D260" s="78" t="s">
        <v>86</v>
      </c>
      <c r="E260" s="13">
        <v>44514</v>
      </c>
      <c r="F260" s="76" t="s">
        <v>554</v>
      </c>
      <c r="G260" s="13">
        <v>44515</v>
      </c>
      <c r="H260" s="77" t="s">
        <v>3366</v>
      </c>
      <c r="I260" s="16">
        <v>33</v>
      </c>
      <c r="J260" s="16">
        <v>32</v>
      </c>
      <c r="K260" s="16">
        <v>25</v>
      </c>
      <c r="L260" s="16">
        <v>1</v>
      </c>
      <c r="M260" s="81">
        <v>6.6</v>
      </c>
      <c r="N260" s="95">
        <v>6.6</v>
      </c>
      <c r="O260" s="64">
        <v>2530</v>
      </c>
      <c r="P260" s="65">
        <f>Table2245789101123456789101112131415161718192021222324252627282930313233[[#This Row],[PEMBULATAN]]*O260</f>
        <v>16698</v>
      </c>
    </row>
    <row r="261" spans="1:16" ht="26.25" customHeight="1" x14ac:dyDescent="0.2">
      <c r="A261" s="14"/>
      <c r="B261" s="75"/>
      <c r="C261" s="73" t="s">
        <v>4172</v>
      </c>
      <c r="D261" s="78" t="s">
        <v>86</v>
      </c>
      <c r="E261" s="13">
        <v>44514</v>
      </c>
      <c r="F261" s="76" t="s">
        <v>554</v>
      </c>
      <c r="G261" s="13">
        <v>44515</v>
      </c>
      <c r="H261" s="77" t="s">
        <v>3366</v>
      </c>
      <c r="I261" s="16">
        <v>39</v>
      </c>
      <c r="J261" s="16">
        <v>32</v>
      </c>
      <c r="K261" s="16">
        <v>32</v>
      </c>
      <c r="L261" s="16">
        <v>12</v>
      </c>
      <c r="M261" s="81">
        <v>9.984</v>
      </c>
      <c r="N261" s="95">
        <v>12</v>
      </c>
      <c r="O261" s="64">
        <v>2530</v>
      </c>
      <c r="P261" s="65">
        <f>Table2245789101123456789101112131415161718192021222324252627282930313233[[#This Row],[PEMBULATAN]]*O261</f>
        <v>30360</v>
      </c>
    </row>
    <row r="262" spans="1:16" ht="26.25" customHeight="1" x14ac:dyDescent="0.2">
      <c r="A262" s="14"/>
      <c r="B262" s="75"/>
      <c r="C262" s="73" t="s">
        <v>4173</v>
      </c>
      <c r="D262" s="78" t="s">
        <v>86</v>
      </c>
      <c r="E262" s="13">
        <v>44514</v>
      </c>
      <c r="F262" s="76" t="s">
        <v>554</v>
      </c>
      <c r="G262" s="13">
        <v>44515</v>
      </c>
      <c r="H262" s="77" t="s">
        <v>3366</v>
      </c>
      <c r="I262" s="16">
        <v>34</v>
      </c>
      <c r="J262" s="16">
        <v>32</v>
      </c>
      <c r="K262" s="16">
        <v>34</v>
      </c>
      <c r="L262" s="16">
        <v>15</v>
      </c>
      <c r="M262" s="81">
        <v>9.2479999999999993</v>
      </c>
      <c r="N262" s="95">
        <v>15</v>
      </c>
      <c r="O262" s="64">
        <v>2530</v>
      </c>
      <c r="P262" s="65">
        <f>Table2245789101123456789101112131415161718192021222324252627282930313233[[#This Row],[PEMBULATAN]]*O262</f>
        <v>37950</v>
      </c>
    </row>
    <row r="263" spans="1:16" ht="26.25" customHeight="1" x14ac:dyDescent="0.2">
      <c r="A263" s="14"/>
      <c r="B263" s="75"/>
      <c r="C263" s="73" t="s">
        <v>4174</v>
      </c>
      <c r="D263" s="78" t="s">
        <v>86</v>
      </c>
      <c r="E263" s="13">
        <v>44514</v>
      </c>
      <c r="F263" s="76" t="s">
        <v>554</v>
      </c>
      <c r="G263" s="13">
        <v>44515</v>
      </c>
      <c r="H263" s="77" t="s">
        <v>3366</v>
      </c>
      <c r="I263" s="16">
        <v>74</v>
      </c>
      <c r="J263" s="16">
        <v>35</v>
      </c>
      <c r="K263" s="16">
        <v>45</v>
      </c>
      <c r="L263" s="16">
        <v>16</v>
      </c>
      <c r="M263" s="81">
        <v>29.137499999999999</v>
      </c>
      <c r="N263" s="95">
        <v>29.137499999999999</v>
      </c>
      <c r="O263" s="64">
        <v>2530</v>
      </c>
      <c r="P263" s="65">
        <f>Table2245789101123456789101112131415161718192021222324252627282930313233[[#This Row],[PEMBULATAN]]*O263</f>
        <v>73717.875</v>
      </c>
    </row>
    <row r="264" spans="1:16" ht="26.25" customHeight="1" x14ac:dyDescent="0.2">
      <c r="A264" s="14"/>
      <c r="B264" s="75"/>
      <c r="C264" s="73" t="s">
        <v>4175</v>
      </c>
      <c r="D264" s="78" t="s">
        <v>86</v>
      </c>
      <c r="E264" s="13">
        <v>44514</v>
      </c>
      <c r="F264" s="76" t="s">
        <v>554</v>
      </c>
      <c r="G264" s="13">
        <v>44515</v>
      </c>
      <c r="H264" s="77" t="s">
        <v>3366</v>
      </c>
      <c r="I264" s="16">
        <v>40</v>
      </c>
      <c r="J264" s="16">
        <v>34</v>
      </c>
      <c r="K264" s="16">
        <v>20</v>
      </c>
      <c r="L264" s="16">
        <v>4</v>
      </c>
      <c r="M264" s="81">
        <v>6.8</v>
      </c>
      <c r="N264" s="95">
        <v>6.8</v>
      </c>
      <c r="O264" s="64">
        <v>2530</v>
      </c>
      <c r="P264" s="65">
        <f>Table2245789101123456789101112131415161718192021222324252627282930313233[[#This Row],[PEMBULATAN]]*O264</f>
        <v>17204</v>
      </c>
    </row>
    <row r="265" spans="1:16" ht="26.25" customHeight="1" x14ac:dyDescent="0.2">
      <c r="A265" s="14"/>
      <c r="B265" s="75"/>
      <c r="C265" s="73" t="s">
        <v>4176</v>
      </c>
      <c r="D265" s="78" t="s">
        <v>86</v>
      </c>
      <c r="E265" s="13">
        <v>44514</v>
      </c>
      <c r="F265" s="76" t="s">
        <v>554</v>
      </c>
      <c r="G265" s="13">
        <v>44515</v>
      </c>
      <c r="H265" s="77" t="s">
        <v>3366</v>
      </c>
      <c r="I265" s="16">
        <v>48</v>
      </c>
      <c r="J265" s="16">
        <v>46</v>
      </c>
      <c r="K265" s="16">
        <v>30</v>
      </c>
      <c r="L265" s="16">
        <v>24</v>
      </c>
      <c r="M265" s="81">
        <v>16.559999999999999</v>
      </c>
      <c r="N265" s="95">
        <v>24</v>
      </c>
      <c r="O265" s="64">
        <v>2530</v>
      </c>
      <c r="P265" s="65">
        <f>Table2245789101123456789101112131415161718192021222324252627282930313233[[#This Row],[PEMBULATAN]]*O265</f>
        <v>60720</v>
      </c>
    </row>
    <row r="266" spans="1:16" ht="26.25" customHeight="1" x14ac:dyDescent="0.2">
      <c r="A266" s="14"/>
      <c r="B266" s="75"/>
      <c r="C266" s="73" t="s">
        <v>4177</v>
      </c>
      <c r="D266" s="78" t="s">
        <v>86</v>
      </c>
      <c r="E266" s="13">
        <v>44514</v>
      </c>
      <c r="F266" s="76" t="s">
        <v>554</v>
      </c>
      <c r="G266" s="13">
        <v>44515</v>
      </c>
      <c r="H266" s="77" t="s">
        <v>3366</v>
      </c>
      <c r="I266" s="16">
        <v>80</v>
      </c>
      <c r="J266" s="16">
        <v>76</v>
      </c>
      <c r="K266" s="16">
        <v>26</v>
      </c>
      <c r="L266" s="16">
        <v>20</v>
      </c>
      <c r="M266" s="81">
        <v>39.520000000000003</v>
      </c>
      <c r="N266" s="95">
        <v>39.520000000000003</v>
      </c>
      <c r="O266" s="64">
        <v>2530</v>
      </c>
      <c r="P266" s="65">
        <f>Table2245789101123456789101112131415161718192021222324252627282930313233[[#This Row],[PEMBULATAN]]*O266</f>
        <v>99985.600000000006</v>
      </c>
    </row>
    <row r="267" spans="1:16" ht="26.25" customHeight="1" x14ac:dyDescent="0.2">
      <c r="A267" s="14"/>
      <c r="B267" s="75"/>
      <c r="C267" s="73" t="s">
        <v>4178</v>
      </c>
      <c r="D267" s="78" t="s">
        <v>86</v>
      </c>
      <c r="E267" s="13">
        <v>44514</v>
      </c>
      <c r="F267" s="76" t="s">
        <v>554</v>
      </c>
      <c r="G267" s="13">
        <v>44515</v>
      </c>
      <c r="H267" s="77" t="s">
        <v>3366</v>
      </c>
      <c r="I267" s="16">
        <v>48</v>
      </c>
      <c r="J267" s="16">
        <v>32</v>
      </c>
      <c r="K267" s="16">
        <v>19</v>
      </c>
      <c r="L267" s="16">
        <v>3</v>
      </c>
      <c r="M267" s="81">
        <v>7.2960000000000003</v>
      </c>
      <c r="N267" s="95">
        <v>8</v>
      </c>
      <c r="O267" s="64">
        <v>2530</v>
      </c>
      <c r="P267" s="65">
        <f>Table2245789101123456789101112131415161718192021222324252627282930313233[[#This Row],[PEMBULATAN]]*O267</f>
        <v>20240</v>
      </c>
    </row>
    <row r="268" spans="1:16" ht="26.25" customHeight="1" x14ac:dyDescent="0.2">
      <c r="A268" s="14"/>
      <c r="B268" s="75"/>
      <c r="C268" s="73" t="s">
        <v>4179</v>
      </c>
      <c r="D268" s="78" t="s">
        <v>86</v>
      </c>
      <c r="E268" s="13">
        <v>44514</v>
      </c>
      <c r="F268" s="76" t="s">
        <v>554</v>
      </c>
      <c r="G268" s="13">
        <v>44515</v>
      </c>
      <c r="H268" s="77" t="s">
        <v>3366</v>
      </c>
      <c r="I268" s="16">
        <v>48</v>
      </c>
      <c r="J268" s="16">
        <v>28</v>
      </c>
      <c r="K268" s="16">
        <v>24</v>
      </c>
      <c r="L268" s="16">
        <v>2</v>
      </c>
      <c r="M268" s="81">
        <v>8.0640000000000001</v>
      </c>
      <c r="N268" s="95">
        <v>8.0640000000000001</v>
      </c>
      <c r="O268" s="64">
        <v>2530</v>
      </c>
      <c r="P268" s="65">
        <f>Table2245789101123456789101112131415161718192021222324252627282930313233[[#This Row],[PEMBULATAN]]*O268</f>
        <v>20401.920000000002</v>
      </c>
    </row>
    <row r="269" spans="1:16" ht="26.25" customHeight="1" x14ac:dyDescent="0.2">
      <c r="A269" s="14"/>
      <c r="B269" s="75"/>
      <c r="C269" s="73" t="s">
        <v>4180</v>
      </c>
      <c r="D269" s="78" t="s">
        <v>86</v>
      </c>
      <c r="E269" s="13">
        <v>44514</v>
      </c>
      <c r="F269" s="76" t="s">
        <v>554</v>
      </c>
      <c r="G269" s="13">
        <v>44515</v>
      </c>
      <c r="H269" s="77" t="s">
        <v>3366</v>
      </c>
      <c r="I269" s="16">
        <v>160</v>
      </c>
      <c r="J269" s="16">
        <v>84</v>
      </c>
      <c r="K269" s="16">
        <v>63</v>
      </c>
      <c r="L269" s="16">
        <v>28</v>
      </c>
      <c r="M269" s="81">
        <v>211.68</v>
      </c>
      <c r="N269" s="95">
        <v>211.68</v>
      </c>
      <c r="O269" s="64">
        <v>2530</v>
      </c>
      <c r="P269" s="65">
        <f>Table2245789101123456789101112131415161718192021222324252627282930313233[[#This Row],[PEMBULATAN]]*O269</f>
        <v>535550.4</v>
      </c>
    </row>
    <row r="270" spans="1:16" ht="26.25" customHeight="1" x14ac:dyDescent="0.2">
      <c r="A270" s="14"/>
      <c r="B270" s="75"/>
      <c r="C270" s="73" t="s">
        <v>4181</v>
      </c>
      <c r="D270" s="78" t="s">
        <v>86</v>
      </c>
      <c r="E270" s="13">
        <v>44514</v>
      </c>
      <c r="F270" s="76" t="s">
        <v>554</v>
      </c>
      <c r="G270" s="13">
        <v>44515</v>
      </c>
      <c r="H270" s="77" t="s">
        <v>3366</v>
      </c>
      <c r="I270" s="16">
        <v>170</v>
      </c>
      <c r="J270" s="16">
        <v>97</v>
      </c>
      <c r="K270" s="16">
        <v>25</v>
      </c>
      <c r="L270" s="16">
        <v>50</v>
      </c>
      <c r="M270" s="81">
        <v>103.0625</v>
      </c>
      <c r="N270" s="95">
        <v>103.0625</v>
      </c>
      <c r="O270" s="64">
        <v>2530</v>
      </c>
      <c r="P270" s="65">
        <f>Table2245789101123456789101112131415161718192021222324252627282930313233[[#This Row],[PEMBULATAN]]*O270</f>
        <v>260748.125</v>
      </c>
    </row>
    <row r="271" spans="1:16" ht="26.25" customHeight="1" x14ac:dyDescent="0.2">
      <c r="A271" s="14"/>
      <c r="B271" s="75"/>
      <c r="C271" s="73" t="s">
        <v>4182</v>
      </c>
      <c r="D271" s="78" t="s">
        <v>86</v>
      </c>
      <c r="E271" s="13">
        <v>44514</v>
      </c>
      <c r="F271" s="76" t="s">
        <v>554</v>
      </c>
      <c r="G271" s="13">
        <v>44515</v>
      </c>
      <c r="H271" s="77" t="s">
        <v>3366</v>
      </c>
      <c r="I271" s="16">
        <v>32</v>
      </c>
      <c r="J271" s="16">
        <v>34</v>
      </c>
      <c r="K271" s="16">
        <v>15</v>
      </c>
      <c r="L271" s="16">
        <v>5</v>
      </c>
      <c r="M271" s="81">
        <v>4.08</v>
      </c>
      <c r="N271" s="95">
        <v>5</v>
      </c>
      <c r="O271" s="64">
        <v>2530</v>
      </c>
      <c r="P271" s="65">
        <f>Table2245789101123456789101112131415161718192021222324252627282930313233[[#This Row],[PEMBULATAN]]*O271</f>
        <v>12650</v>
      </c>
    </row>
    <row r="272" spans="1:16" ht="26.25" customHeight="1" x14ac:dyDescent="0.2">
      <c r="A272" s="14"/>
      <c r="B272" s="75"/>
      <c r="C272" s="73" t="s">
        <v>4183</v>
      </c>
      <c r="D272" s="78" t="s">
        <v>86</v>
      </c>
      <c r="E272" s="13">
        <v>44514</v>
      </c>
      <c r="F272" s="76" t="s">
        <v>554</v>
      </c>
      <c r="G272" s="13">
        <v>44515</v>
      </c>
      <c r="H272" s="77" t="s">
        <v>3366</v>
      </c>
      <c r="I272" s="16">
        <v>52</v>
      </c>
      <c r="J272" s="16">
        <v>34</v>
      </c>
      <c r="K272" s="16">
        <v>15</v>
      </c>
      <c r="L272" s="16">
        <v>4</v>
      </c>
      <c r="M272" s="81">
        <v>6.63</v>
      </c>
      <c r="N272" s="95">
        <v>6.63</v>
      </c>
      <c r="O272" s="64">
        <v>2530</v>
      </c>
      <c r="P272" s="65">
        <f>Table2245789101123456789101112131415161718192021222324252627282930313233[[#This Row],[PEMBULATAN]]*O272</f>
        <v>16773.900000000001</v>
      </c>
    </row>
    <row r="273" spans="1:16" ht="26.25" customHeight="1" x14ac:dyDescent="0.2">
      <c r="A273" s="14"/>
      <c r="B273" s="75"/>
      <c r="C273" s="73" t="s">
        <v>4184</v>
      </c>
      <c r="D273" s="78" t="s">
        <v>86</v>
      </c>
      <c r="E273" s="13">
        <v>44514</v>
      </c>
      <c r="F273" s="76" t="s">
        <v>554</v>
      </c>
      <c r="G273" s="13">
        <v>44515</v>
      </c>
      <c r="H273" s="77" t="s">
        <v>3366</v>
      </c>
      <c r="I273" s="16">
        <v>92</v>
      </c>
      <c r="J273" s="16">
        <v>46</v>
      </c>
      <c r="K273" s="16">
        <v>35</v>
      </c>
      <c r="L273" s="16">
        <v>17</v>
      </c>
      <c r="M273" s="81">
        <v>37.03</v>
      </c>
      <c r="N273" s="95">
        <v>37.03</v>
      </c>
      <c r="O273" s="64">
        <v>2530</v>
      </c>
      <c r="P273" s="65">
        <f>Table2245789101123456789101112131415161718192021222324252627282930313233[[#This Row],[PEMBULATAN]]*O273</f>
        <v>93685.900000000009</v>
      </c>
    </row>
    <row r="274" spans="1:16" ht="26.25" customHeight="1" x14ac:dyDescent="0.2">
      <c r="A274" s="14"/>
      <c r="B274" s="75"/>
      <c r="C274" s="73" t="s">
        <v>4185</v>
      </c>
      <c r="D274" s="78" t="s">
        <v>86</v>
      </c>
      <c r="E274" s="13">
        <v>44514</v>
      </c>
      <c r="F274" s="76" t="s">
        <v>554</v>
      </c>
      <c r="G274" s="13">
        <v>44515</v>
      </c>
      <c r="H274" s="77" t="s">
        <v>3366</v>
      </c>
      <c r="I274" s="16">
        <v>65</v>
      </c>
      <c r="J274" s="16">
        <v>61</v>
      </c>
      <c r="K274" s="16">
        <v>15</v>
      </c>
      <c r="L274" s="16">
        <v>6</v>
      </c>
      <c r="M274" s="81">
        <v>14.86875</v>
      </c>
      <c r="N274" s="95">
        <v>14.86875</v>
      </c>
      <c r="O274" s="64">
        <v>2530</v>
      </c>
      <c r="P274" s="65">
        <f>Table2245789101123456789101112131415161718192021222324252627282930313233[[#This Row],[PEMBULATAN]]*O274</f>
        <v>37617.9375</v>
      </c>
    </row>
    <row r="275" spans="1:16" ht="26.25" customHeight="1" x14ac:dyDescent="0.2">
      <c r="A275" s="14"/>
      <c r="B275" s="124"/>
      <c r="C275" s="73" t="s">
        <v>4186</v>
      </c>
      <c r="D275" s="78" t="s">
        <v>86</v>
      </c>
      <c r="E275" s="13">
        <v>44514</v>
      </c>
      <c r="F275" s="76" t="s">
        <v>554</v>
      </c>
      <c r="G275" s="13">
        <v>44515</v>
      </c>
      <c r="H275" s="77" t="s">
        <v>3366</v>
      </c>
      <c r="I275" s="16">
        <v>65</v>
      </c>
      <c r="J275" s="16">
        <v>40</v>
      </c>
      <c r="K275" s="16">
        <v>28</v>
      </c>
      <c r="L275" s="16">
        <v>6</v>
      </c>
      <c r="M275" s="81">
        <v>18.2</v>
      </c>
      <c r="N275" s="95">
        <v>18.2</v>
      </c>
      <c r="O275" s="64">
        <v>2530</v>
      </c>
      <c r="P275" s="65">
        <f>Table2245789101123456789101112131415161718192021222324252627282930313233[[#This Row],[PEMBULATAN]]*O275</f>
        <v>46046</v>
      </c>
    </row>
    <row r="276" spans="1:16" ht="26.25" customHeight="1" x14ac:dyDescent="0.2">
      <c r="A276" s="14"/>
      <c r="B276" s="75" t="s">
        <v>4187</v>
      </c>
      <c r="C276" s="73" t="s">
        <v>4188</v>
      </c>
      <c r="D276" s="78" t="s">
        <v>86</v>
      </c>
      <c r="E276" s="13">
        <v>44514</v>
      </c>
      <c r="F276" s="76" t="s">
        <v>554</v>
      </c>
      <c r="G276" s="13">
        <v>44515</v>
      </c>
      <c r="H276" s="77" t="s">
        <v>3366</v>
      </c>
      <c r="I276" s="16">
        <v>35</v>
      </c>
      <c r="J276" s="16">
        <v>35</v>
      </c>
      <c r="K276" s="16">
        <v>13</v>
      </c>
      <c r="L276" s="16">
        <v>1</v>
      </c>
      <c r="M276" s="81">
        <v>3.9812500000000002</v>
      </c>
      <c r="N276" s="95">
        <v>3.9812500000000002</v>
      </c>
      <c r="O276" s="64">
        <v>2530</v>
      </c>
      <c r="P276" s="65">
        <f>Table2245789101123456789101112131415161718192021222324252627282930313233[[#This Row],[PEMBULATAN]]*O276</f>
        <v>10072.5625</v>
      </c>
    </row>
    <row r="277" spans="1:16" ht="26.25" customHeight="1" x14ac:dyDescent="0.2">
      <c r="A277" s="14"/>
      <c r="B277" s="75"/>
      <c r="C277" s="73" t="s">
        <v>4189</v>
      </c>
      <c r="D277" s="78" t="s">
        <v>86</v>
      </c>
      <c r="E277" s="13">
        <v>44514</v>
      </c>
      <c r="F277" s="76" t="s">
        <v>554</v>
      </c>
      <c r="G277" s="13">
        <v>44515</v>
      </c>
      <c r="H277" s="77" t="s">
        <v>3366</v>
      </c>
      <c r="I277" s="16">
        <v>50</v>
      </c>
      <c r="J277" s="16">
        <v>48</v>
      </c>
      <c r="K277" s="16">
        <v>23</v>
      </c>
      <c r="L277" s="16">
        <v>10</v>
      </c>
      <c r="M277" s="81">
        <v>13.8</v>
      </c>
      <c r="N277" s="95">
        <v>13.8</v>
      </c>
      <c r="O277" s="64">
        <v>2530</v>
      </c>
      <c r="P277" s="65">
        <f>Table2245789101123456789101112131415161718192021222324252627282930313233[[#This Row],[PEMBULATAN]]*O277</f>
        <v>34914</v>
      </c>
    </row>
    <row r="278" spans="1:16" ht="26.25" customHeight="1" x14ac:dyDescent="0.2">
      <c r="A278" s="14"/>
      <c r="B278" s="75"/>
      <c r="C278" s="73" t="s">
        <v>4190</v>
      </c>
      <c r="D278" s="78" t="s">
        <v>86</v>
      </c>
      <c r="E278" s="13">
        <v>44514</v>
      </c>
      <c r="F278" s="76" t="s">
        <v>554</v>
      </c>
      <c r="G278" s="13">
        <v>44515</v>
      </c>
      <c r="H278" s="77" t="s">
        <v>3366</v>
      </c>
      <c r="I278" s="16">
        <v>40</v>
      </c>
      <c r="J278" s="16">
        <v>34</v>
      </c>
      <c r="K278" s="16">
        <v>30</v>
      </c>
      <c r="L278" s="16">
        <v>10</v>
      </c>
      <c r="M278" s="81">
        <v>10.199999999999999</v>
      </c>
      <c r="N278" s="95">
        <v>10.199999999999999</v>
      </c>
      <c r="O278" s="64">
        <v>2530</v>
      </c>
      <c r="P278" s="65">
        <f>Table2245789101123456789101112131415161718192021222324252627282930313233[[#This Row],[PEMBULATAN]]*O278</f>
        <v>25806</v>
      </c>
    </row>
    <row r="279" spans="1:16" ht="26.25" customHeight="1" x14ac:dyDescent="0.2">
      <c r="A279" s="14"/>
      <c r="B279" s="75"/>
      <c r="C279" s="73" t="s">
        <v>4191</v>
      </c>
      <c r="D279" s="78" t="s">
        <v>86</v>
      </c>
      <c r="E279" s="13">
        <v>44514</v>
      </c>
      <c r="F279" s="76" t="s">
        <v>554</v>
      </c>
      <c r="G279" s="13">
        <v>44515</v>
      </c>
      <c r="H279" s="77" t="s">
        <v>3366</v>
      </c>
      <c r="I279" s="16">
        <v>102</v>
      </c>
      <c r="J279" s="16">
        <v>66</v>
      </c>
      <c r="K279" s="16">
        <v>36</v>
      </c>
      <c r="L279" s="16">
        <v>40</v>
      </c>
      <c r="M279" s="81">
        <v>60.588000000000001</v>
      </c>
      <c r="N279" s="95">
        <v>60.588000000000001</v>
      </c>
      <c r="O279" s="64">
        <v>2530</v>
      </c>
      <c r="P279" s="65">
        <f>Table2245789101123456789101112131415161718192021222324252627282930313233[[#This Row],[PEMBULATAN]]*O279</f>
        <v>153287.64000000001</v>
      </c>
    </row>
    <row r="280" spans="1:16" ht="26.25" customHeight="1" x14ac:dyDescent="0.2">
      <c r="A280" s="14"/>
      <c r="B280" s="75"/>
      <c r="C280" s="73" t="s">
        <v>4192</v>
      </c>
      <c r="D280" s="78" t="s">
        <v>86</v>
      </c>
      <c r="E280" s="13">
        <v>44514</v>
      </c>
      <c r="F280" s="76" t="s">
        <v>554</v>
      </c>
      <c r="G280" s="13">
        <v>44515</v>
      </c>
      <c r="H280" s="77" t="s">
        <v>3366</v>
      </c>
      <c r="I280" s="16">
        <v>113</v>
      </c>
      <c r="J280" s="16">
        <v>23</v>
      </c>
      <c r="K280" s="16">
        <v>23</v>
      </c>
      <c r="L280" s="16">
        <v>15</v>
      </c>
      <c r="M280" s="81">
        <v>14.94425</v>
      </c>
      <c r="N280" s="95">
        <v>15</v>
      </c>
      <c r="O280" s="64">
        <v>2530</v>
      </c>
      <c r="P280" s="65">
        <f>Table2245789101123456789101112131415161718192021222324252627282930313233[[#This Row],[PEMBULATAN]]*O280</f>
        <v>37950</v>
      </c>
    </row>
    <row r="281" spans="1:16" ht="26.25" customHeight="1" x14ac:dyDescent="0.2">
      <c r="A281" s="14"/>
      <c r="B281" s="75"/>
      <c r="C281" s="73" t="s">
        <v>4193</v>
      </c>
      <c r="D281" s="78" t="s">
        <v>86</v>
      </c>
      <c r="E281" s="13">
        <v>44514</v>
      </c>
      <c r="F281" s="76" t="s">
        <v>554</v>
      </c>
      <c r="G281" s="13">
        <v>44515</v>
      </c>
      <c r="H281" s="77" t="s">
        <v>3366</v>
      </c>
      <c r="I281" s="16">
        <v>48</v>
      </c>
      <c r="J281" s="16">
        <v>32</v>
      </c>
      <c r="K281" s="16">
        <v>22</v>
      </c>
      <c r="L281" s="16">
        <v>4</v>
      </c>
      <c r="M281" s="81">
        <v>8.4480000000000004</v>
      </c>
      <c r="N281" s="95">
        <v>9</v>
      </c>
      <c r="O281" s="64">
        <v>2530</v>
      </c>
      <c r="P281" s="65">
        <f>Table2245789101123456789101112131415161718192021222324252627282930313233[[#This Row],[PEMBULATAN]]*O281</f>
        <v>22770</v>
      </c>
    </row>
    <row r="282" spans="1:16" ht="26.25" customHeight="1" x14ac:dyDescent="0.2">
      <c r="A282" s="14"/>
      <c r="B282" s="75"/>
      <c r="C282" s="73" t="s">
        <v>4194</v>
      </c>
      <c r="D282" s="78" t="s">
        <v>86</v>
      </c>
      <c r="E282" s="13">
        <v>44514</v>
      </c>
      <c r="F282" s="76" t="s">
        <v>554</v>
      </c>
      <c r="G282" s="13">
        <v>44515</v>
      </c>
      <c r="H282" s="77" t="s">
        <v>3366</v>
      </c>
      <c r="I282" s="16">
        <v>80</v>
      </c>
      <c r="J282" s="16">
        <v>50</v>
      </c>
      <c r="K282" s="16">
        <v>30</v>
      </c>
      <c r="L282" s="16">
        <v>23</v>
      </c>
      <c r="M282" s="81">
        <v>30</v>
      </c>
      <c r="N282" s="95">
        <v>30</v>
      </c>
      <c r="O282" s="64">
        <v>2530</v>
      </c>
      <c r="P282" s="65">
        <f>Table2245789101123456789101112131415161718192021222324252627282930313233[[#This Row],[PEMBULATAN]]*O282</f>
        <v>75900</v>
      </c>
    </row>
    <row r="283" spans="1:16" ht="26.25" customHeight="1" x14ac:dyDescent="0.2">
      <c r="A283" s="14"/>
      <c r="B283" s="75"/>
      <c r="C283" s="73" t="s">
        <v>4195</v>
      </c>
      <c r="D283" s="78" t="s">
        <v>86</v>
      </c>
      <c r="E283" s="13">
        <v>44514</v>
      </c>
      <c r="F283" s="76" t="s">
        <v>554</v>
      </c>
      <c r="G283" s="13">
        <v>44515</v>
      </c>
      <c r="H283" s="77" t="s">
        <v>3366</v>
      </c>
      <c r="I283" s="16">
        <v>40</v>
      </c>
      <c r="J283" s="16">
        <v>30</v>
      </c>
      <c r="K283" s="16">
        <v>24</v>
      </c>
      <c r="L283" s="16">
        <v>2</v>
      </c>
      <c r="M283" s="81">
        <v>7.2</v>
      </c>
      <c r="N283" s="95">
        <v>7.2</v>
      </c>
      <c r="O283" s="64">
        <v>2530</v>
      </c>
      <c r="P283" s="65">
        <f>Table2245789101123456789101112131415161718192021222324252627282930313233[[#This Row],[PEMBULATAN]]*O283</f>
        <v>18216</v>
      </c>
    </row>
    <row r="284" spans="1:16" ht="26.25" customHeight="1" x14ac:dyDescent="0.2">
      <c r="A284" s="14"/>
      <c r="B284" s="75"/>
      <c r="C284" s="73" t="s">
        <v>4196</v>
      </c>
      <c r="D284" s="78" t="s">
        <v>86</v>
      </c>
      <c r="E284" s="13">
        <v>44514</v>
      </c>
      <c r="F284" s="76" t="s">
        <v>554</v>
      </c>
      <c r="G284" s="13">
        <v>44515</v>
      </c>
      <c r="H284" s="77" t="s">
        <v>3366</v>
      </c>
      <c r="I284" s="16">
        <v>20</v>
      </c>
      <c r="J284" s="16">
        <v>20</v>
      </c>
      <c r="K284" s="16">
        <v>20</v>
      </c>
      <c r="L284" s="16">
        <v>10</v>
      </c>
      <c r="M284" s="81">
        <v>2</v>
      </c>
      <c r="N284" s="95">
        <v>10</v>
      </c>
      <c r="O284" s="64">
        <v>2530</v>
      </c>
      <c r="P284" s="65">
        <f>Table2245789101123456789101112131415161718192021222324252627282930313233[[#This Row],[PEMBULATAN]]*O284</f>
        <v>25300</v>
      </c>
    </row>
    <row r="285" spans="1:16" ht="26.25" customHeight="1" x14ac:dyDescent="0.2">
      <c r="A285" s="14"/>
      <c r="B285" s="75"/>
      <c r="C285" s="73" t="s">
        <v>4197</v>
      </c>
      <c r="D285" s="78" t="s">
        <v>86</v>
      </c>
      <c r="E285" s="13">
        <v>44514</v>
      </c>
      <c r="F285" s="76" t="s">
        <v>554</v>
      </c>
      <c r="G285" s="13">
        <v>44515</v>
      </c>
      <c r="H285" s="77" t="s">
        <v>3366</v>
      </c>
      <c r="I285" s="16">
        <v>43</v>
      </c>
      <c r="J285" s="16">
        <v>30</v>
      </c>
      <c r="K285" s="16">
        <v>24</v>
      </c>
      <c r="L285" s="16">
        <v>2</v>
      </c>
      <c r="M285" s="81">
        <v>7.74</v>
      </c>
      <c r="N285" s="95">
        <v>7.74</v>
      </c>
      <c r="O285" s="64">
        <v>2530</v>
      </c>
      <c r="P285" s="65">
        <f>Table2245789101123456789101112131415161718192021222324252627282930313233[[#This Row],[PEMBULATAN]]*O285</f>
        <v>19582.2</v>
      </c>
    </row>
    <row r="286" spans="1:16" ht="26.25" customHeight="1" x14ac:dyDescent="0.2">
      <c r="A286" s="14"/>
      <c r="B286" s="75"/>
      <c r="C286" s="73" t="s">
        <v>4198</v>
      </c>
      <c r="D286" s="78" t="s">
        <v>86</v>
      </c>
      <c r="E286" s="13">
        <v>44514</v>
      </c>
      <c r="F286" s="76" t="s">
        <v>554</v>
      </c>
      <c r="G286" s="13">
        <v>44515</v>
      </c>
      <c r="H286" s="77" t="s">
        <v>3366</v>
      </c>
      <c r="I286" s="16">
        <v>45</v>
      </c>
      <c r="J286" s="16">
        <v>41</v>
      </c>
      <c r="K286" s="16">
        <v>26</v>
      </c>
      <c r="L286" s="16">
        <v>2</v>
      </c>
      <c r="M286" s="81">
        <v>11.9925</v>
      </c>
      <c r="N286" s="95">
        <v>11.9925</v>
      </c>
      <c r="O286" s="64">
        <v>2530</v>
      </c>
      <c r="P286" s="65">
        <f>Table2245789101123456789101112131415161718192021222324252627282930313233[[#This Row],[PEMBULATAN]]*O286</f>
        <v>30341.024999999998</v>
      </c>
    </row>
    <row r="287" spans="1:16" ht="26.25" customHeight="1" x14ac:dyDescent="0.2">
      <c r="A287" s="14"/>
      <c r="B287" s="75"/>
      <c r="C287" s="73" t="s">
        <v>4199</v>
      </c>
      <c r="D287" s="78" t="s">
        <v>86</v>
      </c>
      <c r="E287" s="13">
        <v>44514</v>
      </c>
      <c r="F287" s="76" t="s">
        <v>554</v>
      </c>
      <c r="G287" s="13">
        <v>44515</v>
      </c>
      <c r="H287" s="77" t="s">
        <v>3366</v>
      </c>
      <c r="I287" s="16">
        <v>58</v>
      </c>
      <c r="J287" s="16">
        <v>56</v>
      </c>
      <c r="K287" s="16">
        <v>21</v>
      </c>
      <c r="L287" s="16">
        <v>2</v>
      </c>
      <c r="M287" s="81">
        <v>17.052</v>
      </c>
      <c r="N287" s="95">
        <v>17.052</v>
      </c>
      <c r="O287" s="64">
        <v>2530</v>
      </c>
      <c r="P287" s="65">
        <f>Table2245789101123456789101112131415161718192021222324252627282930313233[[#This Row],[PEMBULATAN]]*O287</f>
        <v>43141.56</v>
      </c>
    </row>
    <row r="288" spans="1:16" ht="26.25" customHeight="1" x14ac:dyDescent="0.2">
      <c r="A288" s="14"/>
      <c r="B288" s="75"/>
      <c r="C288" s="73" t="s">
        <v>4200</v>
      </c>
      <c r="D288" s="78" t="s">
        <v>86</v>
      </c>
      <c r="E288" s="13">
        <v>44514</v>
      </c>
      <c r="F288" s="76" t="s">
        <v>554</v>
      </c>
      <c r="G288" s="13">
        <v>44515</v>
      </c>
      <c r="H288" s="77" t="s">
        <v>3366</v>
      </c>
      <c r="I288" s="16">
        <v>55</v>
      </c>
      <c r="J288" s="16">
        <v>61</v>
      </c>
      <c r="K288" s="16">
        <v>12</v>
      </c>
      <c r="L288" s="16">
        <v>3</v>
      </c>
      <c r="M288" s="81">
        <v>10.065</v>
      </c>
      <c r="N288" s="95">
        <v>10.065</v>
      </c>
      <c r="O288" s="64">
        <v>2530</v>
      </c>
      <c r="P288" s="65">
        <f>Table2245789101123456789101112131415161718192021222324252627282930313233[[#This Row],[PEMBULATAN]]*O288</f>
        <v>25464.449999999997</v>
      </c>
    </row>
    <row r="289" spans="1:16" ht="22.5" customHeight="1" x14ac:dyDescent="0.2">
      <c r="A289" s="143" t="s">
        <v>30</v>
      </c>
      <c r="B289" s="144"/>
      <c r="C289" s="144"/>
      <c r="D289" s="144"/>
      <c r="E289" s="144"/>
      <c r="F289" s="144"/>
      <c r="G289" s="144"/>
      <c r="H289" s="144"/>
      <c r="I289" s="144"/>
      <c r="J289" s="144"/>
      <c r="K289" s="144"/>
      <c r="L289" s="145"/>
      <c r="M289" s="79">
        <f>SUBTOTAL(109,Table2245789101123456789101112131415161718192021222324252627282930313233[KG VOLUME])</f>
        <v>6133.4262500000023</v>
      </c>
      <c r="N289" s="68">
        <f>SUM(N3:N288)</f>
        <v>6270.3737500000025</v>
      </c>
      <c r="O289" s="146">
        <f>SUM(P3:P288)</f>
        <v>15864045.587499993</v>
      </c>
      <c r="P289" s="147"/>
    </row>
    <row r="290" spans="1:16" ht="18" customHeight="1" x14ac:dyDescent="0.2">
      <c r="A290" s="85"/>
      <c r="B290" s="56" t="s">
        <v>42</v>
      </c>
      <c r="C290" s="55"/>
      <c r="D290" s="57" t="s">
        <v>43</v>
      </c>
      <c r="E290" s="85"/>
      <c r="F290" s="85"/>
      <c r="G290" s="85"/>
      <c r="H290" s="85"/>
      <c r="I290" s="85"/>
      <c r="J290" s="85"/>
      <c r="K290" s="85"/>
      <c r="L290" s="85"/>
      <c r="M290" s="86"/>
      <c r="N290" s="87" t="s">
        <v>51</v>
      </c>
      <c r="O290" s="88"/>
      <c r="P290" s="88">
        <f>O289*10%</f>
        <v>1586404.5587499994</v>
      </c>
    </row>
    <row r="291" spans="1:16" ht="18" customHeight="1" thickBot="1" x14ac:dyDescent="0.25">
      <c r="A291" s="85"/>
      <c r="B291" s="56"/>
      <c r="C291" s="55"/>
      <c r="D291" s="57"/>
      <c r="E291" s="85"/>
      <c r="F291" s="85"/>
      <c r="G291" s="85"/>
      <c r="H291" s="85"/>
      <c r="I291" s="85"/>
      <c r="J291" s="85"/>
      <c r="K291" s="85"/>
      <c r="L291" s="85"/>
      <c r="M291" s="86"/>
      <c r="N291" s="89" t="s">
        <v>52</v>
      </c>
      <c r="O291" s="90"/>
      <c r="P291" s="90">
        <f>O289-P290</f>
        <v>14277641.028749993</v>
      </c>
    </row>
    <row r="292" spans="1:16" ht="18" customHeight="1" x14ac:dyDescent="0.2">
      <c r="A292" s="11"/>
      <c r="H292" s="63"/>
      <c r="N292" s="62" t="s">
        <v>31</v>
      </c>
      <c r="P292" s="69">
        <f>P291*1%</f>
        <v>142776.41028749992</v>
      </c>
    </row>
    <row r="293" spans="1:16" ht="18" customHeight="1" thickBot="1" x14ac:dyDescent="0.25">
      <c r="A293" s="11"/>
      <c r="H293" s="63"/>
      <c r="N293" s="62" t="s">
        <v>53</v>
      </c>
      <c r="P293" s="71">
        <f>P291*2%</f>
        <v>285552.82057499985</v>
      </c>
    </row>
    <row r="294" spans="1:16" ht="18" customHeight="1" x14ac:dyDescent="0.2">
      <c r="A294" s="11"/>
      <c r="H294" s="63"/>
      <c r="N294" s="66" t="s">
        <v>32</v>
      </c>
      <c r="O294" s="67"/>
      <c r="P294" s="70">
        <f>P291+P292-P293</f>
        <v>14134864.618462492</v>
      </c>
    </row>
    <row r="296" spans="1:16" x14ac:dyDescent="0.2">
      <c r="A296" s="11"/>
      <c r="H296" s="63"/>
      <c r="P296" s="71"/>
    </row>
    <row r="297" spans="1:16" x14ac:dyDescent="0.2">
      <c r="A297" s="11"/>
      <c r="H297" s="63"/>
      <c r="O297" s="58"/>
      <c r="P297" s="71"/>
    </row>
    <row r="298" spans="1:16" s="3" customFormat="1" x14ac:dyDescent="0.25">
      <c r="A298" s="11"/>
      <c r="B298" s="2"/>
      <c r="C298" s="2"/>
      <c r="E298" s="12"/>
      <c r="H298" s="63"/>
      <c r="N298" s="15"/>
      <c r="O298" s="15"/>
      <c r="P298" s="15"/>
    </row>
    <row r="299" spans="1:16" s="3" customFormat="1" x14ac:dyDescent="0.25">
      <c r="A299" s="11"/>
      <c r="B299" s="2"/>
      <c r="C299" s="2"/>
      <c r="E299" s="12"/>
      <c r="H299" s="63"/>
      <c r="N299" s="15"/>
      <c r="O299" s="15"/>
      <c r="P299" s="15"/>
    </row>
    <row r="300" spans="1:16" s="3" customFormat="1" x14ac:dyDescent="0.25">
      <c r="A300" s="11"/>
      <c r="B300" s="2"/>
      <c r="C300" s="2"/>
      <c r="E300" s="12"/>
      <c r="H300" s="63"/>
      <c r="N300" s="15"/>
      <c r="O300" s="15"/>
      <c r="P300" s="15"/>
    </row>
    <row r="301" spans="1:16" s="3" customFormat="1" x14ac:dyDescent="0.25">
      <c r="A301" s="11"/>
      <c r="B301" s="2"/>
      <c r="C301" s="2"/>
      <c r="E301" s="12"/>
      <c r="H301" s="63"/>
      <c r="N301" s="15"/>
      <c r="O301" s="15"/>
      <c r="P301" s="15"/>
    </row>
    <row r="302" spans="1:16" s="3" customFormat="1" x14ac:dyDescent="0.25">
      <c r="A302" s="11"/>
      <c r="B302" s="2"/>
      <c r="C302" s="2"/>
      <c r="E302" s="12"/>
      <c r="H302" s="63"/>
      <c r="N302" s="15"/>
      <c r="O302" s="15"/>
      <c r="P302" s="15"/>
    </row>
    <row r="303" spans="1:16" s="3" customFormat="1" x14ac:dyDescent="0.25">
      <c r="A303" s="11"/>
      <c r="B303" s="2"/>
      <c r="C303" s="2"/>
      <c r="E303" s="12"/>
      <c r="H303" s="63"/>
      <c r="N303" s="15"/>
      <c r="O303" s="15"/>
      <c r="P303" s="15"/>
    </row>
    <row r="304" spans="1:16" s="3" customFormat="1" x14ac:dyDescent="0.25">
      <c r="A304" s="11"/>
      <c r="B304" s="2"/>
      <c r="C304" s="2"/>
      <c r="E304" s="12"/>
      <c r="H304" s="63"/>
      <c r="N304" s="15"/>
      <c r="O304" s="15"/>
      <c r="P304" s="15"/>
    </row>
    <row r="305" spans="1:16" s="3" customFormat="1" x14ac:dyDescent="0.25">
      <c r="A305" s="11"/>
      <c r="B305" s="2"/>
      <c r="C305" s="2"/>
      <c r="E305" s="12"/>
      <c r="H305" s="63"/>
      <c r="N305" s="15"/>
      <c r="O305" s="15"/>
      <c r="P305" s="15"/>
    </row>
    <row r="306" spans="1:16" s="3" customFormat="1" x14ac:dyDescent="0.25">
      <c r="A306" s="11"/>
      <c r="B306" s="2"/>
      <c r="C306" s="2"/>
      <c r="E306" s="12"/>
      <c r="H306" s="63"/>
      <c r="N306" s="15"/>
      <c r="O306" s="15"/>
      <c r="P306" s="15"/>
    </row>
    <row r="307" spans="1:16" s="3" customFormat="1" x14ac:dyDescent="0.25">
      <c r="A307" s="11"/>
      <c r="B307" s="2"/>
      <c r="C307" s="2"/>
      <c r="E307" s="12"/>
      <c r="H307" s="63"/>
      <c r="N307" s="15"/>
      <c r="O307" s="15"/>
      <c r="P307" s="15"/>
    </row>
    <row r="308" spans="1:16" s="3" customFormat="1" x14ac:dyDescent="0.25">
      <c r="A308" s="11"/>
      <c r="B308" s="2"/>
      <c r="C308" s="2"/>
      <c r="E308" s="12"/>
      <c r="H308" s="63"/>
      <c r="N308" s="15"/>
      <c r="O308" s="15"/>
      <c r="P308" s="15"/>
    </row>
    <row r="309" spans="1:16" s="3" customFormat="1" x14ac:dyDescent="0.25">
      <c r="A309" s="11"/>
      <c r="B309" s="2"/>
      <c r="C309" s="2"/>
      <c r="E309" s="12"/>
      <c r="H309" s="63"/>
      <c r="N309" s="15"/>
      <c r="O309" s="15"/>
      <c r="P309" s="15"/>
    </row>
  </sheetData>
  <mergeCells count="2">
    <mergeCell ref="A289:L289"/>
    <mergeCell ref="O289:P289"/>
  </mergeCells>
  <conditionalFormatting sqref="B3:B288">
    <cfRule type="duplicateValues" dxfId="48" priority="5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0"/>
  <sheetViews>
    <sheetView zoomScale="110" zoomScaleNormal="110" workbookViewId="0">
      <pane xSplit="3" ySplit="2" topLeftCell="D48" activePane="bottomRight" state="frozen"/>
      <selection pane="topRight" activeCell="B1" sqref="B1"/>
      <selection pane="bottomLeft" activeCell="A3" sqref="A3"/>
      <selection pane="bottomRight" activeCell="A3" sqref="A3:XFD49"/>
    </sheetView>
  </sheetViews>
  <sheetFormatPr defaultRowHeight="15" x14ac:dyDescent="0.2"/>
  <cols>
    <col min="1" max="1" width="8" style="4" customWidth="1"/>
    <col min="2" max="2" width="19.5703125" style="2" customWidth="1"/>
    <col min="3" max="3" width="16" style="2" customWidth="1"/>
    <col min="4" max="4" width="10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2.5" customHeight="1" x14ac:dyDescent="0.2">
      <c r="A3" s="82">
        <v>404024</v>
      </c>
      <c r="B3" s="74" t="s">
        <v>4201</v>
      </c>
      <c r="C3" s="9" t="s">
        <v>4202</v>
      </c>
      <c r="D3" s="76" t="s">
        <v>86</v>
      </c>
      <c r="E3" s="13">
        <v>44515</v>
      </c>
      <c r="F3" s="76" t="s">
        <v>554</v>
      </c>
      <c r="G3" s="13">
        <v>44515</v>
      </c>
      <c r="H3" s="10" t="s">
        <v>3366</v>
      </c>
      <c r="I3" s="1">
        <v>5</v>
      </c>
      <c r="J3" s="1">
        <v>81</v>
      </c>
      <c r="K3" s="1">
        <v>45</v>
      </c>
      <c r="L3" s="1">
        <v>28</v>
      </c>
      <c r="M3" s="80">
        <v>4.5562500000000004</v>
      </c>
      <c r="N3" s="8">
        <v>28</v>
      </c>
      <c r="O3" s="64">
        <v>2530</v>
      </c>
      <c r="P3" s="65">
        <f>Table224578910112345678910111213141516171819202122232425262728293031323334[[#This Row],[PEMBULATAN]]*O3</f>
        <v>70840</v>
      </c>
    </row>
    <row r="4" spans="1:16" ht="22.5" customHeight="1" x14ac:dyDescent="0.2">
      <c r="A4" s="14"/>
      <c r="B4" s="75"/>
      <c r="C4" s="73" t="s">
        <v>4203</v>
      </c>
      <c r="D4" s="78" t="s">
        <v>86</v>
      </c>
      <c r="E4" s="13">
        <v>44515</v>
      </c>
      <c r="F4" s="76" t="s">
        <v>554</v>
      </c>
      <c r="G4" s="13">
        <v>44515</v>
      </c>
      <c r="H4" s="77" t="s">
        <v>3366</v>
      </c>
      <c r="I4" s="16">
        <v>3</v>
      </c>
      <c r="J4" s="16">
        <v>61</v>
      </c>
      <c r="K4" s="16">
        <v>50</v>
      </c>
      <c r="L4" s="16">
        <v>25</v>
      </c>
      <c r="M4" s="81">
        <v>2.2875000000000001</v>
      </c>
      <c r="N4" s="72">
        <v>25</v>
      </c>
      <c r="O4" s="64">
        <v>2530</v>
      </c>
      <c r="P4" s="65">
        <f>Table224578910112345678910111213141516171819202122232425262728293031323334[[#This Row],[PEMBULATAN]]*O4</f>
        <v>63250</v>
      </c>
    </row>
    <row r="5" spans="1:16" ht="22.5" customHeight="1" x14ac:dyDescent="0.2">
      <c r="A5" s="14"/>
      <c r="B5" s="75"/>
      <c r="C5" s="73" t="s">
        <v>4204</v>
      </c>
      <c r="D5" s="78" t="s">
        <v>86</v>
      </c>
      <c r="E5" s="13">
        <v>44515</v>
      </c>
      <c r="F5" s="76" t="s">
        <v>554</v>
      </c>
      <c r="G5" s="13">
        <v>44515</v>
      </c>
      <c r="H5" s="77" t="s">
        <v>3366</v>
      </c>
      <c r="I5" s="16">
        <v>3</v>
      </c>
      <c r="J5" s="16">
        <v>50</v>
      </c>
      <c r="K5" s="16">
        <v>40</v>
      </c>
      <c r="L5" s="16">
        <v>16</v>
      </c>
      <c r="M5" s="81">
        <v>1.5</v>
      </c>
      <c r="N5" s="72">
        <v>16</v>
      </c>
      <c r="O5" s="64">
        <v>2530</v>
      </c>
      <c r="P5" s="65">
        <f>Table224578910112345678910111213141516171819202122232425262728293031323334[[#This Row],[PEMBULATAN]]*O5</f>
        <v>40480</v>
      </c>
    </row>
    <row r="6" spans="1:16" ht="22.5" customHeight="1" x14ac:dyDescent="0.2">
      <c r="A6" s="14"/>
      <c r="B6" s="75"/>
      <c r="C6" s="73" t="s">
        <v>4205</v>
      </c>
      <c r="D6" s="78" t="s">
        <v>86</v>
      </c>
      <c r="E6" s="13">
        <v>44515</v>
      </c>
      <c r="F6" s="76" t="s">
        <v>554</v>
      </c>
      <c r="G6" s="13">
        <v>44515</v>
      </c>
      <c r="H6" s="77" t="s">
        <v>3366</v>
      </c>
      <c r="I6" s="16">
        <v>10</v>
      </c>
      <c r="J6" s="16">
        <v>67</v>
      </c>
      <c r="K6" s="16">
        <v>60</v>
      </c>
      <c r="L6" s="16">
        <v>20</v>
      </c>
      <c r="M6" s="81">
        <v>10.050000000000001</v>
      </c>
      <c r="N6" s="72">
        <v>20</v>
      </c>
      <c r="O6" s="64">
        <v>2530</v>
      </c>
      <c r="P6" s="65">
        <f>Table224578910112345678910111213141516171819202122232425262728293031323334[[#This Row],[PEMBULATAN]]*O6</f>
        <v>50600</v>
      </c>
    </row>
    <row r="7" spans="1:16" ht="22.5" customHeight="1" x14ac:dyDescent="0.2">
      <c r="A7" s="14"/>
      <c r="B7" s="75"/>
      <c r="C7" s="73" t="s">
        <v>4206</v>
      </c>
      <c r="D7" s="78" t="s">
        <v>86</v>
      </c>
      <c r="E7" s="13">
        <v>44515</v>
      </c>
      <c r="F7" s="76" t="s">
        <v>554</v>
      </c>
      <c r="G7" s="13">
        <v>44515</v>
      </c>
      <c r="H7" s="77" t="s">
        <v>3366</v>
      </c>
      <c r="I7" s="16">
        <v>3</v>
      </c>
      <c r="J7" s="16">
        <v>70</v>
      </c>
      <c r="K7" s="16">
        <v>50</v>
      </c>
      <c r="L7" s="16">
        <v>15</v>
      </c>
      <c r="M7" s="81">
        <v>2.625</v>
      </c>
      <c r="N7" s="72">
        <v>15</v>
      </c>
      <c r="O7" s="64">
        <v>2530</v>
      </c>
      <c r="P7" s="65">
        <f>Table224578910112345678910111213141516171819202122232425262728293031323334[[#This Row],[PEMBULATAN]]*O7</f>
        <v>37950</v>
      </c>
    </row>
    <row r="8" spans="1:16" ht="22.5" customHeight="1" x14ac:dyDescent="0.2">
      <c r="A8" s="14"/>
      <c r="B8" s="75"/>
      <c r="C8" s="73" t="s">
        <v>4207</v>
      </c>
      <c r="D8" s="78" t="s">
        <v>86</v>
      </c>
      <c r="E8" s="13">
        <v>44515</v>
      </c>
      <c r="F8" s="76" t="s">
        <v>554</v>
      </c>
      <c r="G8" s="13">
        <v>44515</v>
      </c>
      <c r="H8" s="77" t="s">
        <v>3366</v>
      </c>
      <c r="I8" s="16">
        <v>10</v>
      </c>
      <c r="J8" s="16">
        <v>61</v>
      </c>
      <c r="K8" s="16">
        <v>50</v>
      </c>
      <c r="L8" s="16">
        <v>36</v>
      </c>
      <c r="M8" s="81">
        <v>7.625</v>
      </c>
      <c r="N8" s="72">
        <v>36</v>
      </c>
      <c r="O8" s="64">
        <v>2530</v>
      </c>
      <c r="P8" s="65">
        <f>Table224578910112345678910111213141516171819202122232425262728293031323334[[#This Row],[PEMBULATAN]]*O8</f>
        <v>91080</v>
      </c>
    </row>
    <row r="9" spans="1:16" ht="22.5" customHeight="1" x14ac:dyDescent="0.2">
      <c r="A9" s="14"/>
      <c r="B9" s="75"/>
      <c r="C9" s="73" t="s">
        <v>4208</v>
      </c>
      <c r="D9" s="78" t="s">
        <v>86</v>
      </c>
      <c r="E9" s="13">
        <v>44515</v>
      </c>
      <c r="F9" s="76" t="s">
        <v>554</v>
      </c>
      <c r="G9" s="13">
        <v>44515</v>
      </c>
      <c r="H9" s="77" t="s">
        <v>3366</v>
      </c>
      <c r="I9" s="16">
        <v>11</v>
      </c>
      <c r="J9" s="16">
        <v>83</v>
      </c>
      <c r="K9" s="16">
        <v>60</v>
      </c>
      <c r="L9" s="16">
        <v>30</v>
      </c>
      <c r="M9" s="81">
        <v>13.695</v>
      </c>
      <c r="N9" s="72">
        <v>30</v>
      </c>
      <c r="O9" s="64">
        <v>2530</v>
      </c>
      <c r="P9" s="65">
        <f>Table224578910112345678910111213141516171819202122232425262728293031323334[[#This Row],[PEMBULATAN]]*O9</f>
        <v>75900</v>
      </c>
    </row>
    <row r="10" spans="1:16" ht="22.5" customHeight="1" x14ac:dyDescent="0.2">
      <c r="A10" s="14"/>
      <c r="B10" s="75"/>
      <c r="C10" s="73" t="s">
        <v>4209</v>
      </c>
      <c r="D10" s="78" t="s">
        <v>86</v>
      </c>
      <c r="E10" s="13">
        <v>44515</v>
      </c>
      <c r="F10" s="76" t="s">
        <v>554</v>
      </c>
      <c r="G10" s="13">
        <v>44515</v>
      </c>
      <c r="H10" s="77" t="s">
        <v>3366</v>
      </c>
      <c r="I10" s="16">
        <v>23</v>
      </c>
      <c r="J10" s="16">
        <v>95</v>
      </c>
      <c r="K10" s="16">
        <v>60</v>
      </c>
      <c r="L10" s="16">
        <v>26</v>
      </c>
      <c r="M10" s="81">
        <v>32.774999999999999</v>
      </c>
      <c r="N10" s="95">
        <v>32.774999999999999</v>
      </c>
      <c r="O10" s="64">
        <v>2530</v>
      </c>
      <c r="P10" s="65">
        <f>Table224578910112345678910111213141516171819202122232425262728293031323334[[#This Row],[PEMBULATAN]]*O10</f>
        <v>82920.75</v>
      </c>
    </row>
    <row r="11" spans="1:16" ht="22.5" customHeight="1" x14ac:dyDescent="0.2">
      <c r="A11" s="14"/>
      <c r="B11" s="75"/>
      <c r="C11" s="73" t="s">
        <v>4210</v>
      </c>
      <c r="D11" s="78" t="s">
        <v>86</v>
      </c>
      <c r="E11" s="13">
        <v>44515</v>
      </c>
      <c r="F11" s="76" t="s">
        <v>554</v>
      </c>
      <c r="G11" s="13">
        <v>44515</v>
      </c>
      <c r="H11" s="77" t="s">
        <v>3366</v>
      </c>
      <c r="I11" s="16">
        <v>7</v>
      </c>
      <c r="J11" s="16">
        <v>80</v>
      </c>
      <c r="K11" s="16">
        <v>65</v>
      </c>
      <c r="L11" s="16">
        <v>30</v>
      </c>
      <c r="M11" s="81">
        <v>9.1</v>
      </c>
      <c r="N11" s="95">
        <v>30</v>
      </c>
      <c r="O11" s="64">
        <v>2530</v>
      </c>
      <c r="P11" s="65">
        <f>Table224578910112345678910111213141516171819202122232425262728293031323334[[#This Row],[PEMBULATAN]]*O11</f>
        <v>75900</v>
      </c>
    </row>
    <row r="12" spans="1:16" ht="22.5" customHeight="1" x14ac:dyDescent="0.2">
      <c r="A12" s="14"/>
      <c r="B12" s="75"/>
      <c r="C12" s="73" t="s">
        <v>4211</v>
      </c>
      <c r="D12" s="78" t="s">
        <v>86</v>
      </c>
      <c r="E12" s="13">
        <v>44515</v>
      </c>
      <c r="F12" s="76" t="s">
        <v>554</v>
      </c>
      <c r="G12" s="13">
        <v>44515</v>
      </c>
      <c r="H12" s="77" t="s">
        <v>3366</v>
      </c>
      <c r="I12" s="16">
        <v>20</v>
      </c>
      <c r="J12" s="16">
        <v>90</v>
      </c>
      <c r="K12" s="16">
        <v>64</v>
      </c>
      <c r="L12" s="16">
        <v>35</v>
      </c>
      <c r="M12" s="81">
        <v>28.8</v>
      </c>
      <c r="N12" s="95">
        <v>35</v>
      </c>
      <c r="O12" s="64">
        <v>2530</v>
      </c>
      <c r="P12" s="65">
        <f>Table224578910112345678910111213141516171819202122232425262728293031323334[[#This Row],[PEMBULATAN]]*O12</f>
        <v>88550</v>
      </c>
    </row>
    <row r="13" spans="1:16" ht="22.5" customHeight="1" x14ac:dyDescent="0.2">
      <c r="A13" s="14"/>
      <c r="B13" s="75"/>
      <c r="C13" s="73" t="s">
        <v>4212</v>
      </c>
      <c r="D13" s="78" t="s">
        <v>86</v>
      </c>
      <c r="E13" s="13">
        <v>44515</v>
      </c>
      <c r="F13" s="76" t="s">
        <v>554</v>
      </c>
      <c r="G13" s="13">
        <v>44515</v>
      </c>
      <c r="H13" s="77" t="s">
        <v>3366</v>
      </c>
      <c r="I13" s="16">
        <v>26</v>
      </c>
      <c r="J13" s="16">
        <v>82</v>
      </c>
      <c r="K13" s="16">
        <v>62</v>
      </c>
      <c r="L13" s="16">
        <v>36</v>
      </c>
      <c r="M13" s="81">
        <v>33.045999999999999</v>
      </c>
      <c r="N13" s="95">
        <v>36</v>
      </c>
      <c r="O13" s="64">
        <v>2530</v>
      </c>
      <c r="P13" s="65">
        <f>Table224578910112345678910111213141516171819202122232425262728293031323334[[#This Row],[PEMBULATAN]]*O13</f>
        <v>91080</v>
      </c>
    </row>
    <row r="14" spans="1:16" ht="22.5" customHeight="1" x14ac:dyDescent="0.2">
      <c r="A14" s="14"/>
      <c r="B14" s="75"/>
      <c r="C14" s="73" t="s">
        <v>4213</v>
      </c>
      <c r="D14" s="78" t="s">
        <v>86</v>
      </c>
      <c r="E14" s="13">
        <v>44515</v>
      </c>
      <c r="F14" s="76" t="s">
        <v>554</v>
      </c>
      <c r="G14" s="13">
        <v>44515</v>
      </c>
      <c r="H14" s="77" t="s">
        <v>3366</v>
      </c>
      <c r="I14" s="16">
        <v>11</v>
      </c>
      <c r="J14" s="16">
        <v>86</v>
      </c>
      <c r="K14" s="16">
        <v>58</v>
      </c>
      <c r="L14" s="16">
        <v>40</v>
      </c>
      <c r="M14" s="81">
        <v>13.717000000000001</v>
      </c>
      <c r="N14" s="95">
        <v>40</v>
      </c>
      <c r="O14" s="64">
        <v>2530</v>
      </c>
      <c r="P14" s="65">
        <f>Table224578910112345678910111213141516171819202122232425262728293031323334[[#This Row],[PEMBULATAN]]*O14</f>
        <v>101200</v>
      </c>
    </row>
    <row r="15" spans="1:16" ht="22.5" customHeight="1" x14ac:dyDescent="0.2">
      <c r="A15" s="14"/>
      <c r="B15" s="75"/>
      <c r="C15" s="73" t="s">
        <v>4214</v>
      </c>
      <c r="D15" s="78" t="s">
        <v>86</v>
      </c>
      <c r="E15" s="13">
        <v>44515</v>
      </c>
      <c r="F15" s="76" t="s">
        <v>554</v>
      </c>
      <c r="G15" s="13">
        <v>44515</v>
      </c>
      <c r="H15" s="77" t="s">
        <v>3366</v>
      </c>
      <c r="I15" s="16">
        <v>23</v>
      </c>
      <c r="J15" s="16">
        <v>92</v>
      </c>
      <c r="K15" s="16">
        <v>55</v>
      </c>
      <c r="L15" s="16">
        <v>33</v>
      </c>
      <c r="M15" s="81">
        <v>29.094999999999999</v>
      </c>
      <c r="N15" s="95">
        <v>33</v>
      </c>
      <c r="O15" s="64">
        <v>2530</v>
      </c>
      <c r="P15" s="65">
        <f>Table224578910112345678910111213141516171819202122232425262728293031323334[[#This Row],[PEMBULATAN]]*O15</f>
        <v>83490</v>
      </c>
    </row>
    <row r="16" spans="1:16" ht="22.5" customHeight="1" x14ac:dyDescent="0.2">
      <c r="A16" s="14"/>
      <c r="B16" s="75"/>
      <c r="C16" s="73" t="s">
        <v>4215</v>
      </c>
      <c r="D16" s="78" t="s">
        <v>86</v>
      </c>
      <c r="E16" s="13">
        <v>44515</v>
      </c>
      <c r="F16" s="76" t="s">
        <v>554</v>
      </c>
      <c r="G16" s="13">
        <v>44515</v>
      </c>
      <c r="H16" s="77" t="s">
        <v>3366</v>
      </c>
      <c r="I16" s="16">
        <v>28</v>
      </c>
      <c r="J16" s="16">
        <v>106</v>
      </c>
      <c r="K16" s="16">
        <v>58</v>
      </c>
      <c r="L16" s="16">
        <v>29</v>
      </c>
      <c r="M16" s="81">
        <v>43.036000000000001</v>
      </c>
      <c r="N16" s="95">
        <v>43.036000000000001</v>
      </c>
      <c r="O16" s="64">
        <v>2530</v>
      </c>
      <c r="P16" s="65">
        <f>Table224578910112345678910111213141516171819202122232425262728293031323334[[#This Row],[PEMBULATAN]]*O16</f>
        <v>108881.08</v>
      </c>
    </row>
    <row r="17" spans="1:16" ht="22.5" customHeight="1" x14ac:dyDescent="0.2">
      <c r="A17" s="14"/>
      <c r="B17" s="75"/>
      <c r="C17" s="73" t="s">
        <v>4216</v>
      </c>
      <c r="D17" s="78" t="s">
        <v>86</v>
      </c>
      <c r="E17" s="13">
        <v>44515</v>
      </c>
      <c r="F17" s="76" t="s">
        <v>554</v>
      </c>
      <c r="G17" s="13">
        <v>44515</v>
      </c>
      <c r="H17" s="77" t="s">
        <v>3366</v>
      </c>
      <c r="I17" s="16">
        <v>33</v>
      </c>
      <c r="J17" s="16">
        <v>97</v>
      </c>
      <c r="K17" s="16">
        <v>60</v>
      </c>
      <c r="L17" s="16">
        <v>33</v>
      </c>
      <c r="M17" s="81">
        <v>48.015000000000001</v>
      </c>
      <c r="N17" s="95">
        <v>48.015000000000001</v>
      </c>
      <c r="O17" s="64">
        <v>2530</v>
      </c>
      <c r="P17" s="65">
        <f>Table224578910112345678910111213141516171819202122232425262728293031323334[[#This Row],[PEMBULATAN]]*O17</f>
        <v>121477.95</v>
      </c>
    </row>
    <row r="18" spans="1:16" ht="22.5" customHeight="1" x14ac:dyDescent="0.2">
      <c r="A18" s="14"/>
      <c r="B18" s="75"/>
      <c r="C18" s="73" t="s">
        <v>4217</v>
      </c>
      <c r="D18" s="78" t="s">
        <v>86</v>
      </c>
      <c r="E18" s="13">
        <v>44515</v>
      </c>
      <c r="F18" s="76" t="s">
        <v>554</v>
      </c>
      <c r="G18" s="13">
        <v>44515</v>
      </c>
      <c r="H18" s="77" t="s">
        <v>3366</v>
      </c>
      <c r="I18" s="16">
        <v>10</v>
      </c>
      <c r="J18" s="16">
        <v>86</v>
      </c>
      <c r="K18" s="16">
        <v>63</v>
      </c>
      <c r="L18" s="16">
        <v>33</v>
      </c>
      <c r="M18" s="81">
        <v>13.545</v>
      </c>
      <c r="N18" s="95">
        <v>33</v>
      </c>
      <c r="O18" s="64">
        <v>2530</v>
      </c>
      <c r="P18" s="65">
        <f>Table224578910112345678910111213141516171819202122232425262728293031323334[[#This Row],[PEMBULATAN]]*O18</f>
        <v>83490</v>
      </c>
    </row>
    <row r="19" spans="1:16" ht="22.5" customHeight="1" x14ac:dyDescent="0.2">
      <c r="A19" s="14"/>
      <c r="B19" s="75"/>
      <c r="C19" s="73" t="s">
        <v>4218</v>
      </c>
      <c r="D19" s="78" t="s">
        <v>86</v>
      </c>
      <c r="E19" s="13">
        <v>44515</v>
      </c>
      <c r="F19" s="76" t="s">
        <v>554</v>
      </c>
      <c r="G19" s="13">
        <v>44515</v>
      </c>
      <c r="H19" s="77" t="s">
        <v>3366</v>
      </c>
      <c r="I19" s="16">
        <v>8</v>
      </c>
      <c r="J19" s="16">
        <v>83</v>
      </c>
      <c r="K19" s="16">
        <v>68</v>
      </c>
      <c r="L19" s="16">
        <v>40</v>
      </c>
      <c r="M19" s="81">
        <v>11.288</v>
      </c>
      <c r="N19" s="95">
        <v>40</v>
      </c>
      <c r="O19" s="64">
        <v>2530</v>
      </c>
      <c r="P19" s="65">
        <f>Table224578910112345678910111213141516171819202122232425262728293031323334[[#This Row],[PEMBULATAN]]*O19</f>
        <v>101200</v>
      </c>
    </row>
    <row r="20" spans="1:16" ht="22.5" customHeight="1" x14ac:dyDescent="0.2">
      <c r="A20" s="14"/>
      <c r="B20" s="75"/>
      <c r="C20" s="73" t="s">
        <v>4219</v>
      </c>
      <c r="D20" s="78" t="s">
        <v>86</v>
      </c>
      <c r="E20" s="13">
        <v>44515</v>
      </c>
      <c r="F20" s="76" t="s">
        <v>554</v>
      </c>
      <c r="G20" s="13">
        <v>44515</v>
      </c>
      <c r="H20" s="77" t="s">
        <v>3366</v>
      </c>
      <c r="I20" s="16">
        <v>10</v>
      </c>
      <c r="J20" s="16">
        <v>65</v>
      </c>
      <c r="K20" s="16">
        <v>60</v>
      </c>
      <c r="L20" s="16">
        <v>22</v>
      </c>
      <c r="M20" s="81">
        <v>9.75</v>
      </c>
      <c r="N20" s="95">
        <v>22</v>
      </c>
      <c r="O20" s="64">
        <v>2530</v>
      </c>
      <c r="P20" s="65">
        <f>Table224578910112345678910111213141516171819202122232425262728293031323334[[#This Row],[PEMBULATAN]]*O20</f>
        <v>55660</v>
      </c>
    </row>
    <row r="21" spans="1:16" ht="22.5" customHeight="1" x14ac:dyDescent="0.2">
      <c r="A21" s="14"/>
      <c r="B21" s="75"/>
      <c r="C21" s="73" t="s">
        <v>4220</v>
      </c>
      <c r="D21" s="78" t="s">
        <v>86</v>
      </c>
      <c r="E21" s="13">
        <v>44515</v>
      </c>
      <c r="F21" s="76" t="s">
        <v>554</v>
      </c>
      <c r="G21" s="13">
        <v>44515</v>
      </c>
      <c r="H21" s="77" t="s">
        <v>3366</v>
      </c>
      <c r="I21" s="16">
        <v>1</v>
      </c>
      <c r="J21" s="16">
        <v>46</v>
      </c>
      <c r="K21" s="16">
        <v>32</v>
      </c>
      <c r="L21" s="16">
        <v>15</v>
      </c>
      <c r="M21" s="81">
        <v>0.36799999999999999</v>
      </c>
      <c r="N21" s="95">
        <v>16</v>
      </c>
      <c r="O21" s="64">
        <v>2530</v>
      </c>
      <c r="P21" s="65">
        <f>Table224578910112345678910111213141516171819202122232425262728293031323334[[#This Row],[PEMBULATAN]]*O21</f>
        <v>40480</v>
      </c>
    </row>
    <row r="22" spans="1:16" ht="22.5" customHeight="1" x14ac:dyDescent="0.2">
      <c r="A22" s="14"/>
      <c r="B22" s="75"/>
      <c r="C22" s="73" t="s">
        <v>4221</v>
      </c>
      <c r="D22" s="78" t="s">
        <v>86</v>
      </c>
      <c r="E22" s="13">
        <v>44515</v>
      </c>
      <c r="F22" s="76" t="s">
        <v>554</v>
      </c>
      <c r="G22" s="13">
        <v>44515</v>
      </c>
      <c r="H22" s="77" t="s">
        <v>3366</v>
      </c>
      <c r="I22" s="16">
        <v>6</v>
      </c>
      <c r="J22" s="16">
        <v>60</v>
      </c>
      <c r="K22" s="16">
        <v>47</v>
      </c>
      <c r="L22" s="16">
        <v>23</v>
      </c>
      <c r="M22" s="81">
        <v>4.2300000000000004</v>
      </c>
      <c r="N22" s="95">
        <v>23</v>
      </c>
      <c r="O22" s="64">
        <v>2530</v>
      </c>
      <c r="P22" s="65">
        <f>Table224578910112345678910111213141516171819202122232425262728293031323334[[#This Row],[PEMBULATAN]]*O22</f>
        <v>58190</v>
      </c>
    </row>
    <row r="23" spans="1:16" ht="22.5" customHeight="1" x14ac:dyDescent="0.2">
      <c r="A23" s="14"/>
      <c r="B23" s="75"/>
      <c r="C23" s="73" t="s">
        <v>4222</v>
      </c>
      <c r="D23" s="78" t="s">
        <v>86</v>
      </c>
      <c r="E23" s="13">
        <v>44515</v>
      </c>
      <c r="F23" s="76" t="s">
        <v>554</v>
      </c>
      <c r="G23" s="13">
        <v>44515</v>
      </c>
      <c r="H23" s="77" t="s">
        <v>3366</v>
      </c>
      <c r="I23" s="16">
        <v>4</v>
      </c>
      <c r="J23" s="16">
        <v>52</v>
      </c>
      <c r="K23" s="16">
        <v>35</v>
      </c>
      <c r="L23" s="16">
        <v>23</v>
      </c>
      <c r="M23" s="81">
        <v>1.82</v>
      </c>
      <c r="N23" s="95">
        <v>23</v>
      </c>
      <c r="O23" s="64">
        <v>2530</v>
      </c>
      <c r="P23" s="65">
        <f>Table224578910112345678910111213141516171819202122232425262728293031323334[[#This Row],[PEMBULATAN]]*O23</f>
        <v>58190</v>
      </c>
    </row>
    <row r="24" spans="1:16" ht="22.5" customHeight="1" x14ac:dyDescent="0.2">
      <c r="A24" s="14"/>
      <c r="B24" s="75"/>
      <c r="C24" s="73" t="s">
        <v>4223</v>
      </c>
      <c r="D24" s="78" t="s">
        <v>86</v>
      </c>
      <c r="E24" s="13">
        <v>44515</v>
      </c>
      <c r="F24" s="76" t="s">
        <v>554</v>
      </c>
      <c r="G24" s="13">
        <v>44515</v>
      </c>
      <c r="H24" s="77" t="s">
        <v>3366</v>
      </c>
      <c r="I24" s="16">
        <v>5</v>
      </c>
      <c r="J24" s="16">
        <v>73</v>
      </c>
      <c r="K24" s="16">
        <v>60</v>
      </c>
      <c r="L24" s="16">
        <v>26</v>
      </c>
      <c r="M24" s="81">
        <v>5.4749999999999996</v>
      </c>
      <c r="N24" s="95">
        <v>27</v>
      </c>
      <c r="O24" s="64">
        <v>2530</v>
      </c>
      <c r="P24" s="65">
        <f>Table224578910112345678910111213141516171819202122232425262728293031323334[[#This Row],[PEMBULATAN]]*O24</f>
        <v>68310</v>
      </c>
    </row>
    <row r="25" spans="1:16" ht="22.5" customHeight="1" x14ac:dyDescent="0.2">
      <c r="A25" s="14"/>
      <c r="B25" s="75"/>
      <c r="C25" s="73" t="s">
        <v>4224</v>
      </c>
      <c r="D25" s="78" t="s">
        <v>86</v>
      </c>
      <c r="E25" s="13">
        <v>44515</v>
      </c>
      <c r="F25" s="76" t="s">
        <v>554</v>
      </c>
      <c r="G25" s="13">
        <v>44515</v>
      </c>
      <c r="H25" s="77" t="s">
        <v>3366</v>
      </c>
      <c r="I25" s="16">
        <v>8</v>
      </c>
      <c r="J25" s="16">
        <v>55</v>
      </c>
      <c r="K25" s="16">
        <v>40</v>
      </c>
      <c r="L25" s="16">
        <v>20</v>
      </c>
      <c r="M25" s="81">
        <v>4.4000000000000004</v>
      </c>
      <c r="N25" s="95">
        <v>21</v>
      </c>
      <c r="O25" s="64">
        <v>2530</v>
      </c>
      <c r="P25" s="65">
        <f>Table224578910112345678910111213141516171819202122232425262728293031323334[[#This Row],[PEMBULATAN]]*O25</f>
        <v>53130</v>
      </c>
    </row>
    <row r="26" spans="1:16" ht="22.5" customHeight="1" x14ac:dyDescent="0.2">
      <c r="A26" s="14"/>
      <c r="B26" s="75"/>
      <c r="C26" s="73" t="s">
        <v>4225</v>
      </c>
      <c r="D26" s="78" t="s">
        <v>86</v>
      </c>
      <c r="E26" s="13">
        <v>44515</v>
      </c>
      <c r="F26" s="76" t="s">
        <v>554</v>
      </c>
      <c r="G26" s="13">
        <v>44515</v>
      </c>
      <c r="H26" s="77" t="s">
        <v>3366</v>
      </c>
      <c r="I26" s="16">
        <v>4</v>
      </c>
      <c r="J26" s="16">
        <v>60</v>
      </c>
      <c r="K26" s="16">
        <v>47</v>
      </c>
      <c r="L26" s="16">
        <v>20</v>
      </c>
      <c r="M26" s="81">
        <v>2.82</v>
      </c>
      <c r="N26" s="95">
        <v>20</v>
      </c>
      <c r="O26" s="64">
        <v>2530</v>
      </c>
      <c r="P26" s="65">
        <f>Table224578910112345678910111213141516171819202122232425262728293031323334[[#This Row],[PEMBULATAN]]*O26</f>
        <v>50600</v>
      </c>
    </row>
    <row r="27" spans="1:16" ht="22.5" customHeight="1" x14ac:dyDescent="0.2">
      <c r="A27" s="14"/>
      <c r="B27" s="75"/>
      <c r="C27" s="73" t="s">
        <v>4226</v>
      </c>
      <c r="D27" s="78" t="s">
        <v>86</v>
      </c>
      <c r="E27" s="13">
        <v>44515</v>
      </c>
      <c r="F27" s="76" t="s">
        <v>554</v>
      </c>
      <c r="G27" s="13">
        <v>44515</v>
      </c>
      <c r="H27" s="77" t="s">
        <v>3366</v>
      </c>
      <c r="I27" s="16">
        <v>2</v>
      </c>
      <c r="J27" s="16">
        <v>59</v>
      </c>
      <c r="K27" s="16">
        <v>55</v>
      </c>
      <c r="L27" s="16">
        <v>25</v>
      </c>
      <c r="M27" s="81">
        <v>1.6225000000000001</v>
      </c>
      <c r="N27" s="95">
        <v>25</v>
      </c>
      <c r="O27" s="64">
        <v>2530</v>
      </c>
      <c r="P27" s="65">
        <f>Table224578910112345678910111213141516171819202122232425262728293031323334[[#This Row],[PEMBULATAN]]*O27</f>
        <v>63250</v>
      </c>
    </row>
    <row r="28" spans="1:16" ht="22.5" customHeight="1" x14ac:dyDescent="0.2">
      <c r="A28" s="14"/>
      <c r="B28" s="75"/>
      <c r="C28" s="73" t="s">
        <v>4227</v>
      </c>
      <c r="D28" s="78" t="s">
        <v>86</v>
      </c>
      <c r="E28" s="13">
        <v>44515</v>
      </c>
      <c r="F28" s="76" t="s">
        <v>554</v>
      </c>
      <c r="G28" s="13">
        <v>44515</v>
      </c>
      <c r="H28" s="77" t="s">
        <v>3366</v>
      </c>
      <c r="I28" s="16">
        <v>1</v>
      </c>
      <c r="J28" s="16">
        <v>46</v>
      </c>
      <c r="K28" s="16">
        <v>30</v>
      </c>
      <c r="L28" s="16">
        <v>25</v>
      </c>
      <c r="M28" s="81">
        <v>0.34499999999999997</v>
      </c>
      <c r="N28" s="95">
        <v>26</v>
      </c>
      <c r="O28" s="64">
        <v>2530</v>
      </c>
      <c r="P28" s="65">
        <f>Table224578910112345678910111213141516171819202122232425262728293031323334[[#This Row],[PEMBULATAN]]*O28</f>
        <v>65780</v>
      </c>
    </row>
    <row r="29" spans="1:16" ht="22.5" customHeight="1" x14ac:dyDescent="0.2">
      <c r="A29" s="14"/>
      <c r="B29" s="75"/>
      <c r="C29" s="73" t="s">
        <v>4228</v>
      </c>
      <c r="D29" s="78" t="s">
        <v>86</v>
      </c>
      <c r="E29" s="13">
        <v>44515</v>
      </c>
      <c r="F29" s="76" t="s">
        <v>554</v>
      </c>
      <c r="G29" s="13">
        <v>44515</v>
      </c>
      <c r="H29" s="77" t="s">
        <v>3366</v>
      </c>
      <c r="I29" s="16">
        <v>5</v>
      </c>
      <c r="J29" s="16">
        <v>50</v>
      </c>
      <c r="K29" s="16">
        <v>33</v>
      </c>
      <c r="L29" s="16">
        <v>25</v>
      </c>
      <c r="M29" s="81">
        <v>2.0625</v>
      </c>
      <c r="N29" s="95">
        <v>25</v>
      </c>
      <c r="O29" s="64">
        <v>2530</v>
      </c>
      <c r="P29" s="65">
        <f>Table224578910112345678910111213141516171819202122232425262728293031323334[[#This Row],[PEMBULATAN]]*O29</f>
        <v>63250</v>
      </c>
    </row>
    <row r="30" spans="1:16" ht="22.5" customHeight="1" x14ac:dyDescent="0.2">
      <c r="A30" s="14"/>
      <c r="B30" s="75"/>
      <c r="C30" s="73" t="s">
        <v>4229</v>
      </c>
      <c r="D30" s="78" t="s">
        <v>86</v>
      </c>
      <c r="E30" s="13">
        <v>44515</v>
      </c>
      <c r="F30" s="76" t="s">
        <v>554</v>
      </c>
      <c r="G30" s="13">
        <v>44515</v>
      </c>
      <c r="H30" s="77" t="s">
        <v>3366</v>
      </c>
      <c r="I30" s="16">
        <v>1</v>
      </c>
      <c r="J30" s="16">
        <v>40</v>
      </c>
      <c r="K30" s="16">
        <v>20</v>
      </c>
      <c r="L30" s="16">
        <v>13</v>
      </c>
      <c r="M30" s="81">
        <v>0.2</v>
      </c>
      <c r="N30" s="95">
        <v>13</v>
      </c>
      <c r="O30" s="64">
        <v>2530</v>
      </c>
      <c r="P30" s="65">
        <f>Table224578910112345678910111213141516171819202122232425262728293031323334[[#This Row],[PEMBULATAN]]*O30</f>
        <v>32890</v>
      </c>
    </row>
    <row r="31" spans="1:16" ht="22.5" customHeight="1" x14ac:dyDescent="0.2">
      <c r="A31" s="14"/>
      <c r="B31" s="75"/>
      <c r="C31" s="73" t="s">
        <v>4230</v>
      </c>
      <c r="D31" s="78" t="s">
        <v>86</v>
      </c>
      <c r="E31" s="13">
        <v>44515</v>
      </c>
      <c r="F31" s="76" t="s">
        <v>554</v>
      </c>
      <c r="G31" s="13">
        <v>44515</v>
      </c>
      <c r="H31" s="77" t="s">
        <v>3366</v>
      </c>
      <c r="I31" s="16">
        <v>1</v>
      </c>
      <c r="J31" s="16">
        <v>46</v>
      </c>
      <c r="K31" s="16">
        <v>26</v>
      </c>
      <c r="L31" s="16">
        <v>18</v>
      </c>
      <c r="M31" s="81">
        <v>0.29899999999999999</v>
      </c>
      <c r="N31" s="95">
        <v>19</v>
      </c>
      <c r="O31" s="64">
        <v>2530</v>
      </c>
      <c r="P31" s="65">
        <f>Table224578910112345678910111213141516171819202122232425262728293031323334[[#This Row],[PEMBULATAN]]*O31</f>
        <v>48070</v>
      </c>
    </row>
    <row r="32" spans="1:16" ht="22.5" customHeight="1" x14ac:dyDescent="0.2">
      <c r="A32" s="14"/>
      <c r="B32" s="75"/>
      <c r="C32" s="73" t="s">
        <v>4231</v>
      </c>
      <c r="D32" s="78" t="s">
        <v>86</v>
      </c>
      <c r="E32" s="13">
        <v>44515</v>
      </c>
      <c r="F32" s="76" t="s">
        <v>554</v>
      </c>
      <c r="G32" s="13">
        <v>44515</v>
      </c>
      <c r="H32" s="77" t="s">
        <v>3366</v>
      </c>
      <c r="I32" s="16">
        <v>8</v>
      </c>
      <c r="J32" s="16">
        <v>80</v>
      </c>
      <c r="K32" s="16">
        <v>50</v>
      </c>
      <c r="L32" s="16">
        <v>40</v>
      </c>
      <c r="M32" s="81">
        <v>8</v>
      </c>
      <c r="N32" s="95">
        <v>40</v>
      </c>
      <c r="O32" s="64">
        <v>2530</v>
      </c>
      <c r="P32" s="65">
        <f>Table224578910112345678910111213141516171819202122232425262728293031323334[[#This Row],[PEMBULATAN]]*O32</f>
        <v>101200</v>
      </c>
    </row>
    <row r="33" spans="1:16" ht="22.5" customHeight="1" x14ac:dyDescent="0.2">
      <c r="A33" s="14"/>
      <c r="B33" s="75"/>
      <c r="C33" s="73" t="s">
        <v>4232</v>
      </c>
      <c r="D33" s="78" t="s">
        <v>86</v>
      </c>
      <c r="E33" s="13">
        <v>44515</v>
      </c>
      <c r="F33" s="76" t="s">
        <v>554</v>
      </c>
      <c r="G33" s="13">
        <v>44515</v>
      </c>
      <c r="H33" s="77" t="s">
        <v>3366</v>
      </c>
      <c r="I33" s="16">
        <v>3</v>
      </c>
      <c r="J33" s="16">
        <v>50</v>
      </c>
      <c r="K33" s="16">
        <v>27</v>
      </c>
      <c r="L33" s="16">
        <v>10</v>
      </c>
      <c r="M33" s="81">
        <v>1.0125</v>
      </c>
      <c r="N33" s="95">
        <v>10</v>
      </c>
      <c r="O33" s="64">
        <v>2530</v>
      </c>
      <c r="P33" s="65">
        <f>Table224578910112345678910111213141516171819202122232425262728293031323334[[#This Row],[PEMBULATAN]]*O33</f>
        <v>25300</v>
      </c>
    </row>
    <row r="34" spans="1:16" ht="22.5" customHeight="1" x14ac:dyDescent="0.2">
      <c r="A34" s="14"/>
      <c r="B34" s="75"/>
      <c r="C34" s="73" t="s">
        <v>4233</v>
      </c>
      <c r="D34" s="78" t="s">
        <v>86</v>
      </c>
      <c r="E34" s="13">
        <v>44515</v>
      </c>
      <c r="F34" s="76" t="s">
        <v>554</v>
      </c>
      <c r="G34" s="13">
        <v>44515</v>
      </c>
      <c r="H34" s="77" t="s">
        <v>3366</v>
      </c>
      <c r="I34" s="16">
        <v>4</v>
      </c>
      <c r="J34" s="16">
        <v>60</v>
      </c>
      <c r="K34" s="16">
        <v>43</v>
      </c>
      <c r="L34" s="16">
        <v>20</v>
      </c>
      <c r="M34" s="81">
        <v>2.58</v>
      </c>
      <c r="N34" s="95">
        <v>20</v>
      </c>
      <c r="O34" s="64">
        <v>2530</v>
      </c>
      <c r="P34" s="65">
        <f>Table224578910112345678910111213141516171819202122232425262728293031323334[[#This Row],[PEMBULATAN]]*O34</f>
        <v>50600</v>
      </c>
    </row>
    <row r="35" spans="1:16" ht="22.5" customHeight="1" x14ac:dyDescent="0.2">
      <c r="A35" s="14"/>
      <c r="B35" s="75"/>
      <c r="C35" s="73" t="s">
        <v>4234</v>
      </c>
      <c r="D35" s="78" t="s">
        <v>86</v>
      </c>
      <c r="E35" s="13">
        <v>44515</v>
      </c>
      <c r="F35" s="76" t="s">
        <v>554</v>
      </c>
      <c r="G35" s="13">
        <v>44515</v>
      </c>
      <c r="H35" s="77" t="s">
        <v>3366</v>
      </c>
      <c r="I35" s="16">
        <v>1</v>
      </c>
      <c r="J35" s="16">
        <v>40</v>
      </c>
      <c r="K35" s="16">
        <v>32</v>
      </c>
      <c r="L35" s="16">
        <v>20</v>
      </c>
      <c r="M35" s="81">
        <v>0.32</v>
      </c>
      <c r="N35" s="95">
        <v>21</v>
      </c>
      <c r="O35" s="64">
        <v>2530</v>
      </c>
      <c r="P35" s="65">
        <f>Table224578910112345678910111213141516171819202122232425262728293031323334[[#This Row],[PEMBULATAN]]*O35</f>
        <v>53130</v>
      </c>
    </row>
    <row r="36" spans="1:16" ht="22.5" customHeight="1" x14ac:dyDescent="0.2">
      <c r="A36" s="14"/>
      <c r="B36" s="75"/>
      <c r="C36" s="73" t="s">
        <v>4235</v>
      </c>
      <c r="D36" s="78" t="s">
        <v>86</v>
      </c>
      <c r="E36" s="13">
        <v>44515</v>
      </c>
      <c r="F36" s="76" t="s">
        <v>554</v>
      </c>
      <c r="G36" s="13">
        <v>44515</v>
      </c>
      <c r="H36" s="77" t="s">
        <v>3366</v>
      </c>
      <c r="I36" s="16">
        <v>1</v>
      </c>
      <c r="J36" s="16">
        <v>36</v>
      </c>
      <c r="K36" s="16">
        <v>20</v>
      </c>
      <c r="L36" s="16">
        <v>12</v>
      </c>
      <c r="M36" s="81">
        <v>0.18</v>
      </c>
      <c r="N36" s="95">
        <v>12</v>
      </c>
      <c r="O36" s="64">
        <v>2530</v>
      </c>
      <c r="P36" s="65">
        <f>Table224578910112345678910111213141516171819202122232425262728293031323334[[#This Row],[PEMBULATAN]]*O36</f>
        <v>30360</v>
      </c>
    </row>
    <row r="37" spans="1:16" ht="22.5" customHeight="1" x14ac:dyDescent="0.2">
      <c r="A37" s="14"/>
      <c r="B37" s="75"/>
      <c r="C37" s="73" t="s">
        <v>4236</v>
      </c>
      <c r="D37" s="78" t="s">
        <v>86</v>
      </c>
      <c r="E37" s="13">
        <v>44515</v>
      </c>
      <c r="F37" s="76" t="s">
        <v>554</v>
      </c>
      <c r="G37" s="13">
        <v>44515</v>
      </c>
      <c r="H37" s="77" t="s">
        <v>3366</v>
      </c>
      <c r="I37" s="16">
        <v>5</v>
      </c>
      <c r="J37" s="16">
        <v>51</v>
      </c>
      <c r="K37" s="16">
        <v>40</v>
      </c>
      <c r="L37" s="16">
        <v>32</v>
      </c>
      <c r="M37" s="81">
        <v>2.5499999999999998</v>
      </c>
      <c r="N37" s="95">
        <v>32</v>
      </c>
      <c r="O37" s="64">
        <v>2530</v>
      </c>
      <c r="P37" s="65">
        <f>Table224578910112345678910111213141516171819202122232425262728293031323334[[#This Row],[PEMBULATAN]]*O37</f>
        <v>80960</v>
      </c>
    </row>
    <row r="38" spans="1:16" ht="22.5" customHeight="1" x14ac:dyDescent="0.2">
      <c r="A38" s="14"/>
      <c r="B38" s="75"/>
      <c r="C38" s="73" t="s">
        <v>4237</v>
      </c>
      <c r="D38" s="78" t="s">
        <v>86</v>
      </c>
      <c r="E38" s="13">
        <v>44515</v>
      </c>
      <c r="F38" s="76" t="s">
        <v>554</v>
      </c>
      <c r="G38" s="13">
        <v>44515</v>
      </c>
      <c r="H38" s="77" t="s">
        <v>3366</v>
      </c>
      <c r="I38" s="16">
        <v>4</v>
      </c>
      <c r="J38" s="16">
        <v>67</v>
      </c>
      <c r="K38" s="16">
        <v>45</v>
      </c>
      <c r="L38" s="16">
        <v>23</v>
      </c>
      <c r="M38" s="81">
        <v>3.0150000000000001</v>
      </c>
      <c r="N38" s="95">
        <v>23</v>
      </c>
      <c r="O38" s="64">
        <v>2530</v>
      </c>
      <c r="P38" s="65">
        <f>Table224578910112345678910111213141516171819202122232425262728293031323334[[#This Row],[PEMBULATAN]]*O38</f>
        <v>58190</v>
      </c>
    </row>
    <row r="39" spans="1:16" ht="22.5" customHeight="1" x14ac:dyDescent="0.2">
      <c r="A39" s="14"/>
      <c r="B39" s="75"/>
      <c r="C39" s="73" t="s">
        <v>4238</v>
      </c>
      <c r="D39" s="78" t="s">
        <v>86</v>
      </c>
      <c r="E39" s="13">
        <v>44515</v>
      </c>
      <c r="F39" s="76" t="s">
        <v>554</v>
      </c>
      <c r="G39" s="13">
        <v>44515</v>
      </c>
      <c r="H39" s="77" t="s">
        <v>3366</v>
      </c>
      <c r="I39" s="16">
        <v>3</v>
      </c>
      <c r="J39" s="16">
        <v>50</v>
      </c>
      <c r="K39" s="16">
        <v>40</v>
      </c>
      <c r="L39" s="16">
        <v>21</v>
      </c>
      <c r="M39" s="81">
        <v>1.5</v>
      </c>
      <c r="N39" s="95">
        <v>21</v>
      </c>
      <c r="O39" s="64">
        <v>2530</v>
      </c>
      <c r="P39" s="65">
        <f>Table224578910112345678910111213141516171819202122232425262728293031323334[[#This Row],[PEMBULATAN]]*O39</f>
        <v>53130</v>
      </c>
    </row>
    <row r="40" spans="1:16" ht="22.5" customHeight="1" x14ac:dyDescent="0.2">
      <c r="A40" s="14"/>
      <c r="B40" s="75"/>
      <c r="C40" s="73" t="s">
        <v>4239</v>
      </c>
      <c r="D40" s="78" t="s">
        <v>86</v>
      </c>
      <c r="E40" s="13">
        <v>44515</v>
      </c>
      <c r="F40" s="76" t="s">
        <v>554</v>
      </c>
      <c r="G40" s="13">
        <v>44515</v>
      </c>
      <c r="H40" s="77" t="s">
        <v>3366</v>
      </c>
      <c r="I40" s="16">
        <v>1</v>
      </c>
      <c r="J40" s="16">
        <v>14</v>
      </c>
      <c r="K40" s="16">
        <v>6</v>
      </c>
      <c r="L40" s="16">
        <v>4</v>
      </c>
      <c r="M40" s="81">
        <v>2.1000000000000001E-2</v>
      </c>
      <c r="N40" s="95">
        <v>4</v>
      </c>
      <c r="O40" s="64">
        <v>2530</v>
      </c>
      <c r="P40" s="65">
        <f>Table224578910112345678910111213141516171819202122232425262728293031323334[[#This Row],[PEMBULATAN]]*O40</f>
        <v>10120</v>
      </c>
    </row>
    <row r="41" spans="1:16" ht="22.5" customHeight="1" x14ac:dyDescent="0.2">
      <c r="A41" s="14"/>
      <c r="B41" s="75"/>
      <c r="C41" s="73" t="s">
        <v>4240</v>
      </c>
      <c r="D41" s="78" t="s">
        <v>86</v>
      </c>
      <c r="E41" s="13">
        <v>44515</v>
      </c>
      <c r="F41" s="76" t="s">
        <v>554</v>
      </c>
      <c r="G41" s="13">
        <v>44515</v>
      </c>
      <c r="H41" s="77" t="s">
        <v>3366</v>
      </c>
      <c r="I41" s="16">
        <v>1</v>
      </c>
      <c r="J41" s="16">
        <v>59</v>
      </c>
      <c r="K41" s="16">
        <v>20</v>
      </c>
      <c r="L41" s="16">
        <v>7</v>
      </c>
      <c r="M41" s="81">
        <v>0.29499999999999998</v>
      </c>
      <c r="N41" s="95">
        <v>8</v>
      </c>
      <c r="O41" s="64">
        <v>2530</v>
      </c>
      <c r="P41" s="65">
        <f>Table224578910112345678910111213141516171819202122232425262728293031323334[[#This Row],[PEMBULATAN]]*O41</f>
        <v>20240</v>
      </c>
    </row>
    <row r="42" spans="1:16" ht="22.5" customHeight="1" x14ac:dyDescent="0.2">
      <c r="A42" s="14"/>
      <c r="B42" s="124"/>
      <c r="C42" s="73" t="s">
        <v>4241</v>
      </c>
      <c r="D42" s="78" t="s">
        <v>86</v>
      </c>
      <c r="E42" s="13">
        <v>44515</v>
      </c>
      <c r="F42" s="76" t="s">
        <v>554</v>
      </c>
      <c r="G42" s="13">
        <v>44515</v>
      </c>
      <c r="H42" s="77" t="s">
        <v>3366</v>
      </c>
      <c r="I42" s="16">
        <v>2</v>
      </c>
      <c r="J42" s="16">
        <v>65</v>
      </c>
      <c r="K42" s="16">
        <v>24</v>
      </c>
      <c r="L42" s="16">
        <v>10</v>
      </c>
      <c r="M42" s="81">
        <v>0.78</v>
      </c>
      <c r="N42" s="95">
        <v>10</v>
      </c>
      <c r="O42" s="64">
        <v>2530</v>
      </c>
      <c r="P42" s="65">
        <f>Table224578910112345678910111213141516171819202122232425262728293031323334[[#This Row],[PEMBULATAN]]*O42</f>
        <v>25300</v>
      </c>
    </row>
    <row r="43" spans="1:16" ht="22.5" customHeight="1" x14ac:dyDescent="0.2">
      <c r="A43" s="14"/>
      <c r="B43" s="124" t="s">
        <v>4242</v>
      </c>
      <c r="C43" s="73" t="s">
        <v>4243</v>
      </c>
      <c r="D43" s="78" t="s">
        <v>86</v>
      </c>
      <c r="E43" s="13">
        <v>44515</v>
      </c>
      <c r="F43" s="76" t="s">
        <v>554</v>
      </c>
      <c r="G43" s="13">
        <v>44515</v>
      </c>
      <c r="H43" s="77" t="s">
        <v>3366</v>
      </c>
      <c r="I43" s="16">
        <v>5</v>
      </c>
      <c r="J43" s="16">
        <v>66</v>
      </c>
      <c r="K43" s="16">
        <v>60</v>
      </c>
      <c r="L43" s="16">
        <v>28</v>
      </c>
      <c r="M43" s="81">
        <v>4.95</v>
      </c>
      <c r="N43" s="95">
        <v>28</v>
      </c>
      <c r="O43" s="64">
        <v>2530</v>
      </c>
      <c r="P43" s="65">
        <f>Table224578910112345678910111213141516171819202122232425262728293031323334[[#This Row],[PEMBULATAN]]*O43</f>
        <v>70840</v>
      </c>
    </row>
    <row r="44" spans="1:16" ht="22.5" customHeight="1" x14ac:dyDescent="0.2">
      <c r="A44" s="14"/>
      <c r="B44" s="75" t="s">
        <v>4244</v>
      </c>
      <c r="C44" s="73" t="s">
        <v>4245</v>
      </c>
      <c r="D44" s="78" t="s">
        <v>86</v>
      </c>
      <c r="E44" s="13">
        <v>44515</v>
      </c>
      <c r="F44" s="76" t="s">
        <v>554</v>
      </c>
      <c r="G44" s="13">
        <v>44515</v>
      </c>
      <c r="H44" s="77" t="s">
        <v>3366</v>
      </c>
      <c r="I44" s="16">
        <v>20</v>
      </c>
      <c r="J44" s="16">
        <v>124</v>
      </c>
      <c r="K44" s="16">
        <v>20</v>
      </c>
      <c r="L44" s="16">
        <v>58</v>
      </c>
      <c r="M44" s="81">
        <v>12.4</v>
      </c>
      <c r="N44" s="95">
        <v>59</v>
      </c>
      <c r="O44" s="64">
        <v>2530</v>
      </c>
      <c r="P44" s="65">
        <f>Table224578910112345678910111213141516171819202122232425262728293031323334[[#This Row],[PEMBULATAN]]*O44</f>
        <v>149270</v>
      </c>
    </row>
    <row r="45" spans="1:16" ht="22.5" customHeight="1" x14ac:dyDescent="0.2">
      <c r="A45" s="14"/>
      <c r="B45" s="75"/>
      <c r="C45" s="73" t="s">
        <v>4246</v>
      </c>
      <c r="D45" s="78" t="s">
        <v>86</v>
      </c>
      <c r="E45" s="13">
        <v>44515</v>
      </c>
      <c r="F45" s="76" t="s">
        <v>554</v>
      </c>
      <c r="G45" s="13">
        <v>44515</v>
      </c>
      <c r="H45" s="77" t="s">
        <v>3366</v>
      </c>
      <c r="I45" s="16">
        <v>7</v>
      </c>
      <c r="J45" s="16">
        <v>37</v>
      </c>
      <c r="K45" s="16">
        <v>34</v>
      </c>
      <c r="L45" s="16">
        <v>26</v>
      </c>
      <c r="M45" s="81">
        <v>2.2014999999999998</v>
      </c>
      <c r="N45" s="95">
        <v>26</v>
      </c>
      <c r="O45" s="64">
        <v>2530</v>
      </c>
      <c r="P45" s="65">
        <f>Table224578910112345678910111213141516171819202122232425262728293031323334[[#This Row],[PEMBULATAN]]*O45</f>
        <v>65780</v>
      </c>
    </row>
    <row r="46" spans="1:16" ht="22.5" customHeight="1" x14ac:dyDescent="0.2">
      <c r="A46" s="14"/>
      <c r="B46" s="75"/>
      <c r="C46" s="73" t="s">
        <v>4247</v>
      </c>
      <c r="D46" s="78" t="s">
        <v>86</v>
      </c>
      <c r="E46" s="13">
        <v>44515</v>
      </c>
      <c r="F46" s="76" t="s">
        <v>554</v>
      </c>
      <c r="G46" s="13">
        <v>44515</v>
      </c>
      <c r="H46" s="77" t="s">
        <v>3366</v>
      </c>
      <c r="I46" s="16">
        <v>38</v>
      </c>
      <c r="J46" s="16">
        <v>28</v>
      </c>
      <c r="K46" s="16">
        <v>20</v>
      </c>
      <c r="L46" s="16">
        <v>17</v>
      </c>
      <c r="M46" s="81">
        <v>5.32</v>
      </c>
      <c r="N46" s="95">
        <v>18</v>
      </c>
      <c r="O46" s="64">
        <v>2530</v>
      </c>
      <c r="P46" s="65">
        <f>Table224578910112345678910111213141516171819202122232425262728293031323334[[#This Row],[PEMBULATAN]]*O46</f>
        <v>45540</v>
      </c>
    </row>
    <row r="47" spans="1:16" ht="22.5" customHeight="1" x14ac:dyDescent="0.2">
      <c r="A47" s="14"/>
      <c r="B47" s="75"/>
      <c r="C47" s="73" t="s">
        <v>4248</v>
      </c>
      <c r="D47" s="78" t="s">
        <v>86</v>
      </c>
      <c r="E47" s="13">
        <v>44515</v>
      </c>
      <c r="F47" s="76" t="s">
        <v>554</v>
      </c>
      <c r="G47" s="13">
        <v>44515</v>
      </c>
      <c r="H47" s="77" t="s">
        <v>3366</v>
      </c>
      <c r="I47" s="16">
        <v>4</v>
      </c>
      <c r="J47" s="16">
        <v>60</v>
      </c>
      <c r="K47" s="16">
        <v>60</v>
      </c>
      <c r="L47" s="16">
        <v>12</v>
      </c>
      <c r="M47" s="81">
        <v>3.6</v>
      </c>
      <c r="N47" s="95">
        <v>12</v>
      </c>
      <c r="O47" s="64">
        <v>2530</v>
      </c>
      <c r="P47" s="65">
        <f>Table224578910112345678910111213141516171819202122232425262728293031323334[[#This Row],[PEMBULATAN]]*O47</f>
        <v>30360</v>
      </c>
    </row>
    <row r="48" spans="1:16" ht="22.5" customHeight="1" x14ac:dyDescent="0.2">
      <c r="A48" s="14"/>
      <c r="B48" s="124"/>
      <c r="C48" s="73" t="s">
        <v>4249</v>
      </c>
      <c r="D48" s="78" t="s">
        <v>86</v>
      </c>
      <c r="E48" s="13">
        <v>44515</v>
      </c>
      <c r="F48" s="76" t="s">
        <v>554</v>
      </c>
      <c r="G48" s="13">
        <v>44515</v>
      </c>
      <c r="H48" s="77" t="s">
        <v>3366</v>
      </c>
      <c r="I48" s="16">
        <v>26</v>
      </c>
      <c r="J48" s="16">
        <v>126</v>
      </c>
      <c r="K48" s="16">
        <v>50</v>
      </c>
      <c r="L48" s="16">
        <v>30</v>
      </c>
      <c r="M48" s="81">
        <v>40.950000000000003</v>
      </c>
      <c r="N48" s="95">
        <v>40.950000000000003</v>
      </c>
      <c r="O48" s="64">
        <v>2530</v>
      </c>
      <c r="P48" s="65">
        <f>Table224578910112345678910111213141516171819202122232425262728293031323334[[#This Row],[PEMBULATAN]]*O48</f>
        <v>103603.5</v>
      </c>
    </row>
    <row r="49" spans="1:16" ht="22.5" customHeight="1" x14ac:dyDescent="0.2">
      <c r="A49" s="14"/>
      <c r="B49" s="75" t="s">
        <v>4250</v>
      </c>
      <c r="C49" s="73" t="s">
        <v>4251</v>
      </c>
      <c r="D49" s="78" t="s">
        <v>86</v>
      </c>
      <c r="E49" s="13">
        <v>44515</v>
      </c>
      <c r="F49" s="76" t="s">
        <v>554</v>
      </c>
      <c r="G49" s="13">
        <v>44515</v>
      </c>
      <c r="H49" s="77" t="s">
        <v>3366</v>
      </c>
      <c r="I49" s="16">
        <v>40</v>
      </c>
      <c r="J49" s="16">
        <v>28</v>
      </c>
      <c r="K49" s="16">
        <v>10</v>
      </c>
      <c r="L49" s="16">
        <v>1</v>
      </c>
      <c r="M49" s="81">
        <v>2.8</v>
      </c>
      <c r="N49" s="95">
        <v>2.8</v>
      </c>
      <c r="O49" s="64">
        <v>2530</v>
      </c>
      <c r="P49" s="65">
        <f>Table224578910112345678910111213141516171819202122232425262728293031323334[[#This Row],[PEMBULATAN]]*O49</f>
        <v>7084</v>
      </c>
    </row>
    <row r="50" spans="1:16" ht="22.5" customHeight="1" x14ac:dyDescent="0.2">
      <c r="A50" s="143" t="s">
        <v>30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5"/>
      <c r="M50" s="79">
        <f>SUBTOTAL(109,Table224578910112345678910111213141516171819202122232425262728293031323334[KG VOLUME])</f>
        <v>430.62275</v>
      </c>
      <c r="N50" s="68">
        <f>SUM(N3:N49)</f>
        <v>1188.576</v>
      </c>
      <c r="O50" s="146">
        <f>SUM(P3:P49)</f>
        <v>3007097.2800000003</v>
      </c>
      <c r="P50" s="147"/>
    </row>
    <row r="51" spans="1:16" ht="18" customHeight="1" x14ac:dyDescent="0.2">
      <c r="A51" s="85"/>
      <c r="B51" s="56" t="s">
        <v>42</v>
      </c>
      <c r="C51" s="55"/>
      <c r="D51" s="57" t="s">
        <v>43</v>
      </c>
      <c r="E51" s="85"/>
      <c r="F51" s="85"/>
      <c r="G51" s="85"/>
      <c r="H51" s="85"/>
      <c r="I51" s="85"/>
      <c r="J51" s="85"/>
      <c r="K51" s="85"/>
      <c r="L51" s="85"/>
      <c r="M51" s="86"/>
      <c r="N51" s="87" t="s">
        <v>51</v>
      </c>
      <c r="O51" s="88"/>
      <c r="P51" s="88">
        <f>O50*10%</f>
        <v>300709.72800000006</v>
      </c>
    </row>
    <row r="52" spans="1:16" ht="18" customHeight="1" thickBot="1" x14ac:dyDescent="0.25">
      <c r="A52" s="85"/>
      <c r="B52" s="56"/>
      <c r="C52" s="55"/>
      <c r="D52" s="57"/>
      <c r="E52" s="85"/>
      <c r="F52" s="85"/>
      <c r="G52" s="85"/>
      <c r="H52" s="85"/>
      <c r="I52" s="85"/>
      <c r="J52" s="85"/>
      <c r="K52" s="85"/>
      <c r="L52" s="85"/>
      <c r="M52" s="86"/>
      <c r="N52" s="89" t="s">
        <v>52</v>
      </c>
      <c r="O52" s="90"/>
      <c r="P52" s="90">
        <f>O50-P51</f>
        <v>2706387.5520000001</v>
      </c>
    </row>
    <row r="53" spans="1:16" ht="18" customHeight="1" x14ac:dyDescent="0.2">
      <c r="A53" s="11"/>
      <c r="H53" s="63"/>
      <c r="N53" s="62" t="s">
        <v>31</v>
      </c>
      <c r="P53" s="69">
        <f>P52*1%</f>
        <v>27063.875520000001</v>
      </c>
    </row>
    <row r="54" spans="1:16" ht="18" customHeight="1" thickBot="1" x14ac:dyDescent="0.25">
      <c r="A54" s="11"/>
      <c r="H54" s="63"/>
      <c r="N54" s="62" t="s">
        <v>53</v>
      </c>
      <c r="P54" s="71">
        <f>P52*2%</f>
        <v>54127.751040000003</v>
      </c>
    </row>
    <row r="55" spans="1:16" ht="18" customHeight="1" x14ac:dyDescent="0.2">
      <c r="A55" s="11"/>
      <c r="H55" s="63"/>
      <c r="N55" s="66" t="s">
        <v>32</v>
      </c>
      <c r="O55" s="67"/>
      <c r="P55" s="70">
        <f>P52+P53-P54</f>
        <v>2679323.6764800004</v>
      </c>
    </row>
    <row r="57" spans="1:16" x14ac:dyDescent="0.2">
      <c r="A57" s="11"/>
      <c r="H57" s="63"/>
      <c r="P57" s="71"/>
    </row>
    <row r="58" spans="1:16" x14ac:dyDescent="0.2">
      <c r="A58" s="11"/>
      <c r="H58" s="63"/>
      <c r="O58" s="58"/>
      <c r="P58" s="71"/>
    </row>
    <row r="59" spans="1:16" s="3" customFormat="1" x14ac:dyDescent="0.25">
      <c r="A59" s="11"/>
      <c r="B59" s="2"/>
      <c r="C59" s="2"/>
      <c r="E59" s="12"/>
      <c r="H59" s="63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3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3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3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3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3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3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3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3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3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3"/>
      <c r="N69" s="15"/>
      <c r="O69" s="15"/>
      <c r="P69" s="15"/>
    </row>
    <row r="70" spans="1:16" s="3" customFormat="1" x14ac:dyDescent="0.25">
      <c r="A70" s="11"/>
      <c r="B70" s="2"/>
      <c r="C70" s="2"/>
      <c r="E70" s="12"/>
      <c r="H70" s="63"/>
      <c r="N70" s="15"/>
      <c r="O70" s="15"/>
      <c r="P70" s="15"/>
    </row>
  </sheetData>
  <mergeCells count="2">
    <mergeCell ref="A50:L50"/>
    <mergeCell ref="O50:P50"/>
  </mergeCells>
  <conditionalFormatting sqref="B3:B49">
    <cfRule type="duplicateValues" dxfId="32" priority="6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60"/>
  <sheetViews>
    <sheetView workbookViewId="0">
      <selection activeCell="N9" sqref="N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1.85546875" style="3" customWidth="1"/>
    <col min="7" max="7" width="9.5703125" style="3" customWidth="1"/>
    <col min="8" max="8" width="15.28515625" style="6" customWidth="1"/>
    <col min="9" max="11" width="4.42578125" style="3" customWidth="1"/>
    <col min="12" max="12" width="5" style="3" customWidth="1"/>
    <col min="13" max="13" width="8.5703125" style="3" customWidth="1"/>
    <col min="14" max="14" width="11.7109375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403873</v>
      </c>
      <c r="B3" s="74" t="s">
        <v>4252</v>
      </c>
      <c r="C3" s="9" t="s">
        <v>4253</v>
      </c>
      <c r="D3" s="76" t="s">
        <v>86</v>
      </c>
      <c r="E3" s="13">
        <v>44515</v>
      </c>
      <c r="F3" s="76" t="s">
        <v>554</v>
      </c>
      <c r="G3" s="13">
        <v>44515</v>
      </c>
      <c r="H3" s="10" t="s">
        <v>3366</v>
      </c>
      <c r="I3" s="1">
        <v>92</v>
      </c>
      <c r="J3" s="1">
        <v>46</v>
      </c>
      <c r="K3" s="1">
        <v>46</v>
      </c>
      <c r="L3" s="1">
        <v>8</v>
      </c>
      <c r="M3" s="80">
        <v>48.667999999999999</v>
      </c>
      <c r="N3" s="95">
        <v>48.667999999999999</v>
      </c>
      <c r="O3" s="64">
        <v>2530</v>
      </c>
      <c r="P3" s="65">
        <f>Table22457891011234567891011121314151617181920212223242526272829303132333438[[#This Row],[PEMBULATAN]]*O3</f>
        <v>123130.04</v>
      </c>
    </row>
    <row r="4" spans="1:16" ht="26.25" customHeight="1" x14ac:dyDescent="0.2">
      <c r="A4" s="14"/>
      <c r="B4" s="75"/>
      <c r="C4" s="73" t="s">
        <v>4254</v>
      </c>
      <c r="D4" s="78" t="s">
        <v>86</v>
      </c>
      <c r="E4" s="13">
        <v>44515</v>
      </c>
      <c r="F4" s="76" t="s">
        <v>554</v>
      </c>
      <c r="G4" s="13">
        <v>44515</v>
      </c>
      <c r="H4" s="77" t="s">
        <v>3366</v>
      </c>
      <c r="I4" s="16">
        <v>40</v>
      </c>
      <c r="J4" s="16">
        <v>26</v>
      </c>
      <c r="K4" s="16">
        <v>21</v>
      </c>
      <c r="L4" s="16">
        <v>3</v>
      </c>
      <c r="M4" s="81">
        <v>5.46</v>
      </c>
      <c r="N4" s="95">
        <v>6</v>
      </c>
      <c r="O4" s="64">
        <v>2530</v>
      </c>
      <c r="P4" s="65">
        <f>Table22457891011234567891011121314151617181920212223242526272829303132333438[[#This Row],[PEMBULATAN]]*O4</f>
        <v>15180</v>
      </c>
    </row>
    <row r="5" spans="1:16" ht="26.25" customHeight="1" x14ac:dyDescent="0.2">
      <c r="A5" s="14"/>
      <c r="B5" s="75"/>
      <c r="C5" s="73" t="s">
        <v>4255</v>
      </c>
      <c r="D5" s="78" t="s">
        <v>86</v>
      </c>
      <c r="E5" s="13">
        <v>44515</v>
      </c>
      <c r="F5" s="76" t="s">
        <v>554</v>
      </c>
      <c r="G5" s="13">
        <v>44515</v>
      </c>
      <c r="H5" s="77" t="s">
        <v>3366</v>
      </c>
      <c r="I5" s="16">
        <v>45</v>
      </c>
      <c r="J5" s="16">
        <v>34</v>
      </c>
      <c r="K5" s="16">
        <v>17</v>
      </c>
      <c r="L5" s="16">
        <v>5</v>
      </c>
      <c r="M5" s="81">
        <v>6.5025000000000004</v>
      </c>
      <c r="N5" s="95">
        <v>6.5025000000000004</v>
      </c>
      <c r="O5" s="64">
        <v>2530</v>
      </c>
      <c r="P5" s="65">
        <f>Table22457891011234567891011121314151617181920212223242526272829303132333438[[#This Row],[PEMBULATAN]]*O5</f>
        <v>16451.325000000001</v>
      </c>
    </row>
    <row r="6" spans="1:16" ht="26.25" customHeight="1" x14ac:dyDescent="0.2">
      <c r="A6" s="14"/>
      <c r="B6" s="75"/>
      <c r="C6" s="73" t="s">
        <v>4256</v>
      </c>
      <c r="D6" s="78" t="s">
        <v>86</v>
      </c>
      <c r="E6" s="13">
        <v>44515</v>
      </c>
      <c r="F6" s="76" t="s">
        <v>554</v>
      </c>
      <c r="G6" s="13">
        <v>44515</v>
      </c>
      <c r="H6" s="77" t="s">
        <v>3366</v>
      </c>
      <c r="I6" s="16">
        <v>44</v>
      </c>
      <c r="J6" s="16">
        <v>32</v>
      </c>
      <c r="K6" s="16">
        <v>30</v>
      </c>
      <c r="L6" s="16">
        <v>7</v>
      </c>
      <c r="M6" s="81">
        <v>10.56</v>
      </c>
      <c r="N6" s="95">
        <v>10.56</v>
      </c>
      <c r="O6" s="64">
        <v>2530</v>
      </c>
      <c r="P6" s="65">
        <f>Table22457891011234567891011121314151617181920212223242526272829303132333438[[#This Row],[PEMBULATAN]]*O6</f>
        <v>26716.800000000003</v>
      </c>
    </row>
    <row r="7" spans="1:16" ht="26.25" customHeight="1" x14ac:dyDescent="0.2">
      <c r="A7" s="14"/>
      <c r="B7" s="75"/>
      <c r="C7" s="73" t="s">
        <v>4257</v>
      </c>
      <c r="D7" s="78" t="s">
        <v>86</v>
      </c>
      <c r="E7" s="13">
        <v>44515</v>
      </c>
      <c r="F7" s="76" t="s">
        <v>554</v>
      </c>
      <c r="G7" s="13">
        <v>44515</v>
      </c>
      <c r="H7" s="77" t="s">
        <v>3366</v>
      </c>
      <c r="I7" s="16">
        <v>52</v>
      </c>
      <c r="J7" s="16">
        <v>34</v>
      </c>
      <c r="K7" s="16">
        <v>22</v>
      </c>
      <c r="L7" s="16">
        <v>8</v>
      </c>
      <c r="M7" s="81">
        <v>9.7240000000000002</v>
      </c>
      <c r="N7" s="95">
        <v>9.7240000000000002</v>
      </c>
      <c r="O7" s="64">
        <v>2530</v>
      </c>
      <c r="P7" s="65">
        <f>Table22457891011234567891011121314151617181920212223242526272829303132333438[[#This Row],[PEMBULATAN]]*O7</f>
        <v>24601.72</v>
      </c>
    </row>
    <row r="8" spans="1:16" ht="26.25" customHeight="1" x14ac:dyDescent="0.2">
      <c r="A8" s="14"/>
      <c r="B8" s="75"/>
      <c r="C8" s="73" t="s">
        <v>4258</v>
      </c>
      <c r="D8" s="78" t="s">
        <v>86</v>
      </c>
      <c r="E8" s="13">
        <v>44515</v>
      </c>
      <c r="F8" s="76" t="s">
        <v>554</v>
      </c>
      <c r="G8" s="13">
        <v>44515</v>
      </c>
      <c r="H8" s="77" t="s">
        <v>3366</v>
      </c>
      <c r="I8" s="16">
        <v>41</v>
      </c>
      <c r="J8" s="16">
        <v>41</v>
      </c>
      <c r="K8" s="16">
        <v>30</v>
      </c>
      <c r="L8" s="16">
        <v>22</v>
      </c>
      <c r="M8" s="81">
        <v>12.6075</v>
      </c>
      <c r="N8" s="95">
        <v>22</v>
      </c>
      <c r="O8" s="64">
        <v>2530</v>
      </c>
      <c r="P8" s="65">
        <f>Table22457891011234567891011121314151617181920212223242526272829303132333438[[#This Row],[PEMBULATAN]]*O8</f>
        <v>55660</v>
      </c>
    </row>
    <row r="9" spans="1:16" ht="26.25" customHeight="1" x14ac:dyDescent="0.2">
      <c r="A9" s="14"/>
      <c r="B9" s="75"/>
      <c r="C9" s="73" t="s">
        <v>4259</v>
      </c>
      <c r="D9" s="78" t="s">
        <v>86</v>
      </c>
      <c r="E9" s="13">
        <v>44515</v>
      </c>
      <c r="F9" s="76" t="s">
        <v>554</v>
      </c>
      <c r="G9" s="13">
        <v>44515</v>
      </c>
      <c r="H9" s="77" t="s">
        <v>3366</v>
      </c>
      <c r="I9" s="16">
        <v>29</v>
      </c>
      <c r="J9" s="16">
        <v>32</v>
      </c>
      <c r="K9" s="16">
        <v>25</v>
      </c>
      <c r="L9" s="16">
        <v>5</v>
      </c>
      <c r="M9" s="81">
        <v>5.8</v>
      </c>
      <c r="N9" s="95">
        <v>5.8</v>
      </c>
      <c r="O9" s="64">
        <v>2530</v>
      </c>
      <c r="P9" s="65">
        <f>Table22457891011234567891011121314151617181920212223242526272829303132333438[[#This Row],[PEMBULATAN]]*O9</f>
        <v>14674</v>
      </c>
    </row>
    <row r="10" spans="1:16" ht="26.25" customHeight="1" x14ac:dyDescent="0.2">
      <c r="A10" s="14"/>
      <c r="B10" s="75"/>
      <c r="C10" s="73" t="s">
        <v>4260</v>
      </c>
      <c r="D10" s="78" t="s">
        <v>86</v>
      </c>
      <c r="E10" s="13">
        <v>44515</v>
      </c>
      <c r="F10" s="76" t="s">
        <v>554</v>
      </c>
      <c r="G10" s="13">
        <v>44515</v>
      </c>
      <c r="H10" s="77" t="s">
        <v>3366</v>
      </c>
      <c r="I10" s="16">
        <v>48</v>
      </c>
      <c r="J10" s="16">
        <v>31</v>
      </c>
      <c r="K10" s="16">
        <v>23</v>
      </c>
      <c r="L10" s="16">
        <v>6</v>
      </c>
      <c r="M10" s="81">
        <v>8.5559999999999992</v>
      </c>
      <c r="N10" s="95">
        <v>8.5559999999999992</v>
      </c>
      <c r="O10" s="64">
        <v>2530</v>
      </c>
      <c r="P10" s="65">
        <f>Table22457891011234567891011121314151617181920212223242526272829303132333438[[#This Row],[PEMBULATAN]]*O10</f>
        <v>21646.679999999997</v>
      </c>
    </row>
    <row r="11" spans="1:16" ht="26.25" customHeight="1" x14ac:dyDescent="0.2">
      <c r="A11" s="14"/>
      <c r="B11" s="75"/>
      <c r="C11" s="73" t="s">
        <v>4261</v>
      </c>
      <c r="D11" s="78" t="s">
        <v>86</v>
      </c>
      <c r="E11" s="13">
        <v>44515</v>
      </c>
      <c r="F11" s="76" t="s">
        <v>554</v>
      </c>
      <c r="G11" s="13">
        <v>44515</v>
      </c>
      <c r="H11" s="77" t="s">
        <v>3366</v>
      </c>
      <c r="I11" s="16">
        <v>28</v>
      </c>
      <c r="J11" s="16">
        <v>23</v>
      </c>
      <c r="K11" s="16">
        <v>44</v>
      </c>
      <c r="L11" s="16">
        <v>9</v>
      </c>
      <c r="M11" s="81">
        <v>7.0839999999999996</v>
      </c>
      <c r="N11" s="95">
        <v>9</v>
      </c>
      <c r="O11" s="64">
        <v>2530</v>
      </c>
      <c r="P11" s="65">
        <f>Table22457891011234567891011121314151617181920212223242526272829303132333438[[#This Row],[PEMBULATAN]]*O11</f>
        <v>22770</v>
      </c>
    </row>
    <row r="12" spans="1:16" ht="26.25" customHeight="1" x14ac:dyDescent="0.2">
      <c r="A12" s="14"/>
      <c r="B12" s="75"/>
      <c r="C12" s="73" t="s">
        <v>4262</v>
      </c>
      <c r="D12" s="78" t="s">
        <v>86</v>
      </c>
      <c r="E12" s="13">
        <v>44515</v>
      </c>
      <c r="F12" s="76" t="s">
        <v>554</v>
      </c>
      <c r="G12" s="13">
        <v>44515</v>
      </c>
      <c r="H12" s="77" t="s">
        <v>3366</v>
      </c>
      <c r="I12" s="16">
        <v>53</v>
      </c>
      <c r="J12" s="16">
        <v>50</v>
      </c>
      <c r="K12" s="16">
        <v>27</v>
      </c>
      <c r="L12" s="16">
        <v>10</v>
      </c>
      <c r="M12" s="81">
        <v>17.887499999999999</v>
      </c>
      <c r="N12" s="95">
        <v>17.887499999999999</v>
      </c>
      <c r="O12" s="64">
        <v>2530</v>
      </c>
      <c r="P12" s="65">
        <f>Table22457891011234567891011121314151617181920212223242526272829303132333438[[#This Row],[PEMBULATAN]]*O12</f>
        <v>45255.375</v>
      </c>
    </row>
    <row r="13" spans="1:16" ht="26.25" customHeight="1" x14ac:dyDescent="0.2">
      <c r="A13" s="14"/>
      <c r="B13" s="75"/>
      <c r="C13" s="73" t="s">
        <v>4263</v>
      </c>
      <c r="D13" s="78" t="s">
        <v>86</v>
      </c>
      <c r="E13" s="13">
        <v>44515</v>
      </c>
      <c r="F13" s="76" t="s">
        <v>554</v>
      </c>
      <c r="G13" s="13">
        <v>44515</v>
      </c>
      <c r="H13" s="77" t="s">
        <v>3366</v>
      </c>
      <c r="I13" s="16">
        <v>43</v>
      </c>
      <c r="J13" s="16">
        <v>30</v>
      </c>
      <c r="K13" s="16">
        <v>23</v>
      </c>
      <c r="L13" s="16">
        <v>2</v>
      </c>
      <c r="M13" s="81">
        <v>7.4175000000000004</v>
      </c>
      <c r="N13" s="95">
        <v>8</v>
      </c>
      <c r="O13" s="64">
        <v>2530</v>
      </c>
      <c r="P13" s="65">
        <f>Table22457891011234567891011121314151617181920212223242526272829303132333438[[#This Row],[PEMBULATAN]]*O13</f>
        <v>20240</v>
      </c>
    </row>
    <row r="14" spans="1:16" ht="26.25" customHeight="1" x14ac:dyDescent="0.2">
      <c r="A14" s="14"/>
      <c r="B14" s="75"/>
      <c r="C14" s="73" t="s">
        <v>4264</v>
      </c>
      <c r="D14" s="78" t="s">
        <v>86</v>
      </c>
      <c r="E14" s="13">
        <v>44515</v>
      </c>
      <c r="F14" s="76" t="s">
        <v>554</v>
      </c>
      <c r="G14" s="13">
        <v>44515</v>
      </c>
      <c r="H14" s="77" t="s">
        <v>3366</v>
      </c>
      <c r="I14" s="16">
        <v>92</v>
      </c>
      <c r="J14" s="16">
        <v>57</v>
      </c>
      <c r="K14" s="16">
        <v>34</v>
      </c>
      <c r="L14" s="16">
        <v>15</v>
      </c>
      <c r="M14" s="81">
        <v>44.573999999999998</v>
      </c>
      <c r="N14" s="95">
        <v>44.573999999999998</v>
      </c>
      <c r="O14" s="64">
        <v>2530</v>
      </c>
      <c r="P14" s="65">
        <f>Table22457891011234567891011121314151617181920212223242526272829303132333438[[#This Row],[PEMBULATAN]]*O14</f>
        <v>112772.22</v>
      </c>
    </row>
    <row r="15" spans="1:16" ht="26.25" customHeight="1" x14ac:dyDescent="0.2">
      <c r="A15" s="14"/>
      <c r="B15" s="75"/>
      <c r="C15" s="73" t="s">
        <v>4265</v>
      </c>
      <c r="D15" s="78" t="s">
        <v>86</v>
      </c>
      <c r="E15" s="13">
        <v>44515</v>
      </c>
      <c r="F15" s="76" t="s">
        <v>554</v>
      </c>
      <c r="G15" s="13">
        <v>44515</v>
      </c>
      <c r="H15" s="77" t="s">
        <v>3366</v>
      </c>
      <c r="I15" s="16">
        <v>40</v>
      </c>
      <c r="J15" s="16">
        <v>38</v>
      </c>
      <c r="K15" s="16">
        <v>37</v>
      </c>
      <c r="L15" s="16">
        <v>6</v>
      </c>
      <c r="M15" s="81">
        <v>14.06</v>
      </c>
      <c r="N15" s="95">
        <v>14.06</v>
      </c>
      <c r="O15" s="64">
        <v>2530</v>
      </c>
      <c r="P15" s="65">
        <f>Table22457891011234567891011121314151617181920212223242526272829303132333438[[#This Row],[PEMBULATAN]]*O15</f>
        <v>35571.800000000003</v>
      </c>
    </row>
    <row r="16" spans="1:16" ht="26.25" customHeight="1" x14ac:dyDescent="0.2">
      <c r="A16" s="14"/>
      <c r="B16" s="75"/>
      <c r="C16" s="73" t="s">
        <v>4266</v>
      </c>
      <c r="D16" s="78" t="s">
        <v>86</v>
      </c>
      <c r="E16" s="13">
        <v>44515</v>
      </c>
      <c r="F16" s="76" t="s">
        <v>554</v>
      </c>
      <c r="G16" s="13">
        <v>44515</v>
      </c>
      <c r="H16" s="77" t="s">
        <v>3366</v>
      </c>
      <c r="I16" s="16">
        <v>61</v>
      </c>
      <c r="J16" s="16">
        <v>46</v>
      </c>
      <c r="K16" s="16">
        <v>12</v>
      </c>
      <c r="L16" s="16">
        <v>9</v>
      </c>
      <c r="M16" s="81">
        <v>8.4179999999999993</v>
      </c>
      <c r="N16" s="95">
        <v>10</v>
      </c>
      <c r="O16" s="64">
        <v>2530</v>
      </c>
      <c r="P16" s="65">
        <f>Table22457891011234567891011121314151617181920212223242526272829303132333438[[#This Row],[PEMBULATAN]]*O16</f>
        <v>25300</v>
      </c>
    </row>
    <row r="17" spans="1:16" ht="26.25" customHeight="1" x14ac:dyDescent="0.2">
      <c r="A17" s="14"/>
      <c r="B17" s="75"/>
      <c r="C17" s="73" t="s">
        <v>4267</v>
      </c>
      <c r="D17" s="78" t="s">
        <v>86</v>
      </c>
      <c r="E17" s="13">
        <v>44515</v>
      </c>
      <c r="F17" s="76" t="s">
        <v>554</v>
      </c>
      <c r="G17" s="13">
        <v>44515</v>
      </c>
      <c r="H17" s="77" t="s">
        <v>3366</v>
      </c>
      <c r="I17" s="16">
        <v>22</v>
      </c>
      <c r="J17" s="16">
        <v>23</v>
      </c>
      <c r="K17" s="16">
        <v>20</v>
      </c>
      <c r="L17" s="16">
        <v>8</v>
      </c>
      <c r="M17" s="81">
        <v>2.5299999999999998</v>
      </c>
      <c r="N17" s="95">
        <v>8</v>
      </c>
      <c r="O17" s="64">
        <v>2530</v>
      </c>
      <c r="P17" s="65">
        <f>Table22457891011234567891011121314151617181920212223242526272829303132333438[[#This Row],[PEMBULATAN]]*O17</f>
        <v>20240</v>
      </c>
    </row>
    <row r="18" spans="1:16" ht="26.25" customHeight="1" x14ac:dyDescent="0.2">
      <c r="A18" s="14"/>
      <c r="B18" s="75"/>
      <c r="C18" s="73" t="s">
        <v>4268</v>
      </c>
      <c r="D18" s="78" t="s">
        <v>86</v>
      </c>
      <c r="E18" s="13">
        <v>44515</v>
      </c>
      <c r="F18" s="76" t="s">
        <v>554</v>
      </c>
      <c r="G18" s="13">
        <v>44515</v>
      </c>
      <c r="H18" s="77" t="s">
        <v>3366</v>
      </c>
      <c r="I18" s="16">
        <v>41</v>
      </c>
      <c r="J18" s="16">
        <v>28</v>
      </c>
      <c r="K18" s="16">
        <v>18</v>
      </c>
      <c r="L18" s="16">
        <v>2</v>
      </c>
      <c r="M18" s="81">
        <v>5.1660000000000004</v>
      </c>
      <c r="N18" s="95">
        <v>5.1660000000000004</v>
      </c>
      <c r="O18" s="64">
        <v>2530</v>
      </c>
      <c r="P18" s="65">
        <f>Table22457891011234567891011121314151617181920212223242526272829303132333438[[#This Row],[PEMBULATAN]]*O18</f>
        <v>13069.980000000001</v>
      </c>
    </row>
    <row r="19" spans="1:16" ht="26.25" customHeight="1" x14ac:dyDescent="0.2">
      <c r="A19" s="14"/>
      <c r="B19" s="75"/>
      <c r="C19" s="73" t="s">
        <v>4269</v>
      </c>
      <c r="D19" s="78" t="s">
        <v>86</v>
      </c>
      <c r="E19" s="13">
        <v>44515</v>
      </c>
      <c r="F19" s="76" t="s">
        <v>554</v>
      </c>
      <c r="G19" s="13">
        <v>44515</v>
      </c>
      <c r="H19" s="77" t="s">
        <v>3366</v>
      </c>
      <c r="I19" s="16">
        <v>50</v>
      </c>
      <c r="J19" s="16">
        <v>21</v>
      </c>
      <c r="K19" s="16">
        <v>20</v>
      </c>
      <c r="L19" s="16">
        <v>2</v>
      </c>
      <c r="M19" s="81">
        <v>5.25</v>
      </c>
      <c r="N19" s="95">
        <v>5.25</v>
      </c>
      <c r="O19" s="64">
        <v>2530</v>
      </c>
      <c r="P19" s="65">
        <f>Table22457891011234567891011121314151617181920212223242526272829303132333438[[#This Row],[PEMBULATAN]]*O19</f>
        <v>13282.5</v>
      </c>
    </row>
    <row r="20" spans="1:16" ht="26.25" customHeight="1" x14ac:dyDescent="0.2">
      <c r="A20" s="14"/>
      <c r="B20" s="75"/>
      <c r="C20" s="73" t="s">
        <v>4270</v>
      </c>
      <c r="D20" s="78" t="s">
        <v>86</v>
      </c>
      <c r="E20" s="13">
        <v>44515</v>
      </c>
      <c r="F20" s="76" t="s">
        <v>554</v>
      </c>
      <c r="G20" s="13">
        <v>44515</v>
      </c>
      <c r="H20" s="77" t="s">
        <v>3366</v>
      </c>
      <c r="I20" s="16">
        <v>30</v>
      </c>
      <c r="J20" s="16">
        <v>38</v>
      </c>
      <c r="K20" s="16">
        <v>19</v>
      </c>
      <c r="L20" s="16">
        <v>2</v>
      </c>
      <c r="M20" s="81">
        <v>5.415</v>
      </c>
      <c r="N20" s="95">
        <v>6</v>
      </c>
      <c r="O20" s="64">
        <v>2530</v>
      </c>
      <c r="P20" s="65">
        <f>Table22457891011234567891011121314151617181920212223242526272829303132333438[[#This Row],[PEMBULATAN]]*O20</f>
        <v>15180</v>
      </c>
    </row>
    <row r="21" spans="1:16" ht="26.25" customHeight="1" x14ac:dyDescent="0.2">
      <c r="A21" s="14"/>
      <c r="B21" s="75"/>
      <c r="C21" s="73" t="s">
        <v>4271</v>
      </c>
      <c r="D21" s="78" t="s">
        <v>86</v>
      </c>
      <c r="E21" s="13">
        <v>44515</v>
      </c>
      <c r="F21" s="76" t="s">
        <v>554</v>
      </c>
      <c r="G21" s="13">
        <v>44515</v>
      </c>
      <c r="H21" s="77" t="s">
        <v>3366</v>
      </c>
      <c r="I21" s="16">
        <v>128</v>
      </c>
      <c r="J21" s="16">
        <v>48</v>
      </c>
      <c r="K21" s="16">
        <v>48</v>
      </c>
      <c r="L21" s="16">
        <v>1</v>
      </c>
      <c r="M21" s="81">
        <v>73.727999999999994</v>
      </c>
      <c r="N21" s="95">
        <v>73.727999999999994</v>
      </c>
      <c r="O21" s="64">
        <v>2530</v>
      </c>
      <c r="P21" s="65">
        <f>Table22457891011234567891011121314151617181920212223242526272829303132333438[[#This Row],[PEMBULATAN]]*O21</f>
        <v>186531.84</v>
      </c>
    </row>
    <row r="22" spans="1:16" ht="26.25" customHeight="1" x14ac:dyDescent="0.2">
      <c r="A22" s="14"/>
      <c r="B22" s="75"/>
      <c r="C22" s="73" t="s">
        <v>4272</v>
      </c>
      <c r="D22" s="78" t="s">
        <v>86</v>
      </c>
      <c r="E22" s="13">
        <v>44515</v>
      </c>
      <c r="F22" s="76" t="s">
        <v>554</v>
      </c>
      <c r="G22" s="13">
        <v>44515</v>
      </c>
      <c r="H22" s="77" t="s">
        <v>3366</v>
      </c>
      <c r="I22" s="16">
        <v>50</v>
      </c>
      <c r="J22" s="16">
        <v>33</v>
      </c>
      <c r="K22" s="16">
        <v>36</v>
      </c>
      <c r="L22" s="16">
        <v>3</v>
      </c>
      <c r="M22" s="81">
        <v>14.85</v>
      </c>
      <c r="N22" s="95">
        <v>14.85</v>
      </c>
      <c r="O22" s="64">
        <v>2530</v>
      </c>
      <c r="P22" s="65">
        <f>Table22457891011234567891011121314151617181920212223242526272829303132333438[[#This Row],[PEMBULATAN]]*O22</f>
        <v>37570.5</v>
      </c>
    </row>
    <row r="23" spans="1:16" ht="26.25" customHeight="1" x14ac:dyDescent="0.2">
      <c r="A23" s="14"/>
      <c r="B23" s="75"/>
      <c r="C23" s="73" t="s">
        <v>4273</v>
      </c>
      <c r="D23" s="78" t="s">
        <v>86</v>
      </c>
      <c r="E23" s="13">
        <v>44515</v>
      </c>
      <c r="F23" s="76" t="s">
        <v>554</v>
      </c>
      <c r="G23" s="13">
        <v>44515</v>
      </c>
      <c r="H23" s="77" t="s">
        <v>3366</v>
      </c>
      <c r="I23" s="16">
        <v>22</v>
      </c>
      <c r="J23" s="16">
        <v>35</v>
      </c>
      <c r="K23" s="16">
        <v>34</v>
      </c>
      <c r="L23" s="16">
        <v>1</v>
      </c>
      <c r="M23" s="81">
        <v>6.5449999999999999</v>
      </c>
      <c r="N23" s="95">
        <v>6.5449999999999999</v>
      </c>
      <c r="O23" s="64">
        <v>2530</v>
      </c>
      <c r="P23" s="65">
        <f>Table22457891011234567891011121314151617181920212223242526272829303132333438[[#This Row],[PEMBULATAN]]*O23</f>
        <v>16558.849999999999</v>
      </c>
    </row>
    <row r="24" spans="1:16" ht="26.25" customHeight="1" x14ac:dyDescent="0.2">
      <c r="A24" s="14"/>
      <c r="B24" s="75"/>
      <c r="C24" s="73" t="s">
        <v>4274</v>
      </c>
      <c r="D24" s="78" t="s">
        <v>86</v>
      </c>
      <c r="E24" s="13">
        <v>44515</v>
      </c>
      <c r="F24" s="76" t="s">
        <v>554</v>
      </c>
      <c r="G24" s="13">
        <v>44515</v>
      </c>
      <c r="H24" s="77" t="s">
        <v>3366</v>
      </c>
      <c r="I24" s="16">
        <v>55</v>
      </c>
      <c r="J24" s="16">
        <v>54</v>
      </c>
      <c r="K24" s="16">
        <v>10</v>
      </c>
      <c r="L24" s="16">
        <v>11</v>
      </c>
      <c r="M24" s="81">
        <v>7.4249999999999998</v>
      </c>
      <c r="N24" s="95">
        <v>12</v>
      </c>
      <c r="O24" s="64">
        <v>2530</v>
      </c>
      <c r="P24" s="65">
        <f>Table22457891011234567891011121314151617181920212223242526272829303132333438[[#This Row],[PEMBULATAN]]*O24</f>
        <v>30360</v>
      </c>
    </row>
    <row r="25" spans="1:16" ht="26.25" customHeight="1" x14ac:dyDescent="0.2">
      <c r="A25" s="14"/>
      <c r="B25" s="75"/>
      <c r="C25" s="73" t="s">
        <v>4275</v>
      </c>
      <c r="D25" s="78" t="s">
        <v>86</v>
      </c>
      <c r="E25" s="13">
        <v>44515</v>
      </c>
      <c r="F25" s="76" t="s">
        <v>554</v>
      </c>
      <c r="G25" s="13">
        <v>44515</v>
      </c>
      <c r="H25" s="77" t="s">
        <v>3366</v>
      </c>
      <c r="I25" s="16">
        <v>51</v>
      </c>
      <c r="J25" s="16">
        <v>41</v>
      </c>
      <c r="K25" s="16">
        <v>30</v>
      </c>
      <c r="L25" s="16">
        <v>4</v>
      </c>
      <c r="M25" s="81">
        <v>15.682499999999999</v>
      </c>
      <c r="N25" s="95">
        <v>15.682499999999999</v>
      </c>
      <c r="O25" s="64">
        <v>2530</v>
      </c>
      <c r="P25" s="65">
        <f>Table22457891011234567891011121314151617181920212223242526272829303132333438[[#This Row],[PEMBULATAN]]*O25</f>
        <v>39676.724999999999</v>
      </c>
    </row>
    <row r="26" spans="1:16" ht="26.25" customHeight="1" x14ac:dyDescent="0.2">
      <c r="A26" s="14"/>
      <c r="B26" s="75"/>
      <c r="C26" s="73" t="s">
        <v>4276</v>
      </c>
      <c r="D26" s="78" t="s">
        <v>86</v>
      </c>
      <c r="E26" s="13">
        <v>44515</v>
      </c>
      <c r="F26" s="76" t="s">
        <v>554</v>
      </c>
      <c r="G26" s="13">
        <v>44515</v>
      </c>
      <c r="H26" s="77" t="s">
        <v>3366</v>
      </c>
      <c r="I26" s="16">
        <v>35</v>
      </c>
      <c r="J26" s="16">
        <v>32</v>
      </c>
      <c r="K26" s="16">
        <v>27</v>
      </c>
      <c r="L26" s="16">
        <v>1</v>
      </c>
      <c r="M26" s="81">
        <v>7.56</v>
      </c>
      <c r="N26" s="95">
        <v>7.56</v>
      </c>
      <c r="O26" s="64">
        <v>2530</v>
      </c>
      <c r="P26" s="65">
        <f>Table22457891011234567891011121314151617181920212223242526272829303132333438[[#This Row],[PEMBULATAN]]*O26</f>
        <v>19126.8</v>
      </c>
    </row>
    <row r="27" spans="1:16" ht="26.25" customHeight="1" x14ac:dyDescent="0.2">
      <c r="A27" s="14"/>
      <c r="B27" s="75"/>
      <c r="C27" s="73" t="s">
        <v>4277</v>
      </c>
      <c r="D27" s="78" t="s">
        <v>86</v>
      </c>
      <c r="E27" s="13">
        <v>44515</v>
      </c>
      <c r="F27" s="76" t="s">
        <v>554</v>
      </c>
      <c r="G27" s="13">
        <v>44515</v>
      </c>
      <c r="H27" s="77" t="s">
        <v>3366</v>
      </c>
      <c r="I27" s="16">
        <v>34</v>
      </c>
      <c r="J27" s="16">
        <v>30</v>
      </c>
      <c r="K27" s="16">
        <v>28</v>
      </c>
      <c r="L27" s="16">
        <v>1</v>
      </c>
      <c r="M27" s="81">
        <v>7.14</v>
      </c>
      <c r="N27" s="95">
        <v>7.14</v>
      </c>
      <c r="O27" s="64">
        <v>2530</v>
      </c>
      <c r="P27" s="65">
        <f>Table22457891011234567891011121314151617181920212223242526272829303132333438[[#This Row],[PEMBULATAN]]*O27</f>
        <v>18064.2</v>
      </c>
    </row>
    <row r="28" spans="1:16" ht="26.25" customHeight="1" x14ac:dyDescent="0.2">
      <c r="A28" s="14"/>
      <c r="B28" s="75"/>
      <c r="C28" s="73" t="s">
        <v>4278</v>
      </c>
      <c r="D28" s="78" t="s">
        <v>86</v>
      </c>
      <c r="E28" s="13">
        <v>44515</v>
      </c>
      <c r="F28" s="76" t="s">
        <v>554</v>
      </c>
      <c r="G28" s="13">
        <v>44515</v>
      </c>
      <c r="H28" s="77" t="s">
        <v>3366</v>
      </c>
      <c r="I28" s="16">
        <v>46</v>
      </c>
      <c r="J28" s="16">
        <v>38</v>
      </c>
      <c r="K28" s="16">
        <v>20</v>
      </c>
      <c r="L28" s="16">
        <v>5</v>
      </c>
      <c r="M28" s="81">
        <v>8.74</v>
      </c>
      <c r="N28" s="95">
        <v>8.74</v>
      </c>
      <c r="O28" s="64">
        <v>2530</v>
      </c>
      <c r="P28" s="65">
        <f>Table22457891011234567891011121314151617181920212223242526272829303132333438[[#This Row],[PEMBULATAN]]*O28</f>
        <v>22112.2</v>
      </c>
    </row>
    <row r="29" spans="1:16" ht="26.25" customHeight="1" x14ac:dyDescent="0.2">
      <c r="A29" s="14"/>
      <c r="B29" s="75"/>
      <c r="C29" s="73" t="s">
        <v>4279</v>
      </c>
      <c r="D29" s="78" t="s">
        <v>86</v>
      </c>
      <c r="E29" s="13">
        <v>44515</v>
      </c>
      <c r="F29" s="76" t="s">
        <v>554</v>
      </c>
      <c r="G29" s="13">
        <v>44515</v>
      </c>
      <c r="H29" s="77" t="s">
        <v>3366</v>
      </c>
      <c r="I29" s="16">
        <v>22</v>
      </c>
      <c r="J29" s="16">
        <v>15</v>
      </c>
      <c r="K29" s="16">
        <v>7</v>
      </c>
      <c r="L29" s="16">
        <v>1</v>
      </c>
      <c r="M29" s="81">
        <v>0.57750000000000001</v>
      </c>
      <c r="N29" s="95">
        <v>1</v>
      </c>
      <c r="O29" s="64">
        <v>2530</v>
      </c>
      <c r="P29" s="65">
        <f>Table22457891011234567891011121314151617181920212223242526272829303132333438[[#This Row],[PEMBULATAN]]*O29</f>
        <v>2530</v>
      </c>
    </row>
    <row r="30" spans="1:16" ht="26.25" customHeight="1" x14ac:dyDescent="0.2">
      <c r="A30" s="14"/>
      <c r="B30" s="75"/>
      <c r="C30" s="73" t="s">
        <v>4280</v>
      </c>
      <c r="D30" s="78" t="s">
        <v>86</v>
      </c>
      <c r="E30" s="13">
        <v>44515</v>
      </c>
      <c r="F30" s="76" t="s">
        <v>554</v>
      </c>
      <c r="G30" s="13">
        <v>44515</v>
      </c>
      <c r="H30" s="77" t="s">
        <v>3366</v>
      </c>
      <c r="I30" s="16">
        <v>148</v>
      </c>
      <c r="J30" s="16">
        <v>7</v>
      </c>
      <c r="K30" s="16">
        <v>8</v>
      </c>
      <c r="L30" s="16">
        <v>3</v>
      </c>
      <c r="M30" s="81">
        <v>2.0720000000000001</v>
      </c>
      <c r="N30" s="95">
        <v>3</v>
      </c>
      <c r="O30" s="64">
        <v>2530</v>
      </c>
      <c r="P30" s="65">
        <f>Table22457891011234567891011121314151617181920212223242526272829303132333438[[#This Row],[PEMBULATAN]]*O30</f>
        <v>7590</v>
      </c>
    </row>
    <row r="31" spans="1:16" ht="26.25" customHeight="1" x14ac:dyDescent="0.2">
      <c r="A31" s="14"/>
      <c r="B31" s="75"/>
      <c r="C31" s="73" t="s">
        <v>4281</v>
      </c>
      <c r="D31" s="78" t="s">
        <v>86</v>
      </c>
      <c r="E31" s="13">
        <v>44515</v>
      </c>
      <c r="F31" s="76" t="s">
        <v>554</v>
      </c>
      <c r="G31" s="13">
        <v>44515</v>
      </c>
      <c r="H31" s="77" t="s">
        <v>3366</v>
      </c>
      <c r="I31" s="16">
        <v>42</v>
      </c>
      <c r="J31" s="16">
        <v>23</v>
      </c>
      <c r="K31" s="16">
        <v>20</v>
      </c>
      <c r="L31" s="16">
        <v>1</v>
      </c>
      <c r="M31" s="81">
        <v>4.83</v>
      </c>
      <c r="N31" s="95">
        <v>4.83</v>
      </c>
      <c r="O31" s="64">
        <v>2530</v>
      </c>
      <c r="P31" s="65">
        <f>Table22457891011234567891011121314151617181920212223242526272829303132333438[[#This Row],[PEMBULATAN]]*O31</f>
        <v>12219.9</v>
      </c>
    </row>
    <row r="32" spans="1:16" ht="26.25" customHeight="1" x14ac:dyDescent="0.2">
      <c r="A32" s="14"/>
      <c r="B32" s="75"/>
      <c r="C32" s="73" t="s">
        <v>4282</v>
      </c>
      <c r="D32" s="78" t="s">
        <v>86</v>
      </c>
      <c r="E32" s="13">
        <v>44515</v>
      </c>
      <c r="F32" s="76" t="s">
        <v>554</v>
      </c>
      <c r="G32" s="13">
        <v>44515</v>
      </c>
      <c r="H32" s="77" t="s">
        <v>3366</v>
      </c>
      <c r="I32" s="16">
        <v>45</v>
      </c>
      <c r="J32" s="16">
        <v>30</v>
      </c>
      <c r="K32" s="16">
        <v>21</v>
      </c>
      <c r="L32" s="16">
        <v>11</v>
      </c>
      <c r="M32" s="81">
        <v>7.0875000000000004</v>
      </c>
      <c r="N32" s="95">
        <v>11</v>
      </c>
      <c r="O32" s="64">
        <v>2530</v>
      </c>
      <c r="P32" s="65">
        <f>Table22457891011234567891011121314151617181920212223242526272829303132333438[[#This Row],[PEMBULATAN]]*O32</f>
        <v>27830</v>
      </c>
    </row>
    <row r="33" spans="1:16" ht="26.25" customHeight="1" x14ac:dyDescent="0.2">
      <c r="A33" s="14"/>
      <c r="B33" s="75"/>
      <c r="C33" s="73" t="s">
        <v>4283</v>
      </c>
      <c r="D33" s="78" t="s">
        <v>86</v>
      </c>
      <c r="E33" s="13">
        <v>44515</v>
      </c>
      <c r="F33" s="76" t="s">
        <v>554</v>
      </c>
      <c r="G33" s="13">
        <v>44515</v>
      </c>
      <c r="H33" s="77" t="s">
        <v>3366</v>
      </c>
      <c r="I33" s="16">
        <v>77</v>
      </c>
      <c r="J33" s="16">
        <v>40</v>
      </c>
      <c r="K33" s="16">
        <v>39</v>
      </c>
      <c r="L33" s="16">
        <v>16</v>
      </c>
      <c r="M33" s="81">
        <v>30.03</v>
      </c>
      <c r="N33" s="95">
        <v>30.03</v>
      </c>
      <c r="O33" s="64">
        <v>2530</v>
      </c>
      <c r="P33" s="65">
        <f>Table22457891011234567891011121314151617181920212223242526272829303132333438[[#This Row],[PEMBULATAN]]*O33</f>
        <v>75975.900000000009</v>
      </c>
    </row>
    <row r="34" spans="1:16" ht="26.25" customHeight="1" x14ac:dyDescent="0.2">
      <c r="A34" s="14"/>
      <c r="B34" s="75"/>
      <c r="C34" s="73" t="s">
        <v>4284</v>
      </c>
      <c r="D34" s="78" t="s">
        <v>86</v>
      </c>
      <c r="E34" s="13">
        <v>44515</v>
      </c>
      <c r="F34" s="76" t="s">
        <v>554</v>
      </c>
      <c r="G34" s="13">
        <v>44515</v>
      </c>
      <c r="H34" s="77" t="s">
        <v>3366</v>
      </c>
      <c r="I34" s="16">
        <v>101</v>
      </c>
      <c r="J34" s="16">
        <v>56</v>
      </c>
      <c r="K34" s="16">
        <v>24</v>
      </c>
      <c r="L34" s="16">
        <v>18</v>
      </c>
      <c r="M34" s="81">
        <v>33.936</v>
      </c>
      <c r="N34" s="95">
        <v>33.936</v>
      </c>
      <c r="O34" s="64">
        <v>2530</v>
      </c>
      <c r="P34" s="65">
        <f>Table22457891011234567891011121314151617181920212223242526272829303132333438[[#This Row],[PEMBULATAN]]*O34</f>
        <v>85858.08</v>
      </c>
    </row>
    <row r="35" spans="1:16" ht="26.25" customHeight="1" x14ac:dyDescent="0.2">
      <c r="A35" s="14"/>
      <c r="B35" s="75"/>
      <c r="C35" s="73" t="s">
        <v>4285</v>
      </c>
      <c r="D35" s="78" t="s">
        <v>86</v>
      </c>
      <c r="E35" s="13">
        <v>44515</v>
      </c>
      <c r="F35" s="76" t="s">
        <v>554</v>
      </c>
      <c r="G35" s="13">
        <v>44515</v>
      </c>
      <c r="H35" s="77" t="s">
        <v>3366</v>
      </c>
      <c r="I35" s="16">
        <v>60</v>
      </c>
      <c r="J35" s="16">
        <v>68</v>
      </c>
      <c r="K35" s="16">
        <v>10</v>
      </c>
      <c r="L35" s="16">
        <v>2</v>
      </c>
      <c r="M35" s="81">
        <v>10.199999999999999</v>
      </c>
      <c r="N35" s="95">
        <v>10.199999999999999</v>
      </c>
      <c r="O35" s="64">
        <v>2530</v>
      </c>
      <c r="P35" s="65">
        <f>Table22457891011234567891011121314151617181920212223242526272829303132333438[[#This Row],[PEMBULATAN]]*O35</f>
        <v>25806</v>
      </c>
    </row>
    <row r="36" spans="1:16" ht="26.25" customHeight="1" x14ac:dyDescent="0.2">
      <c r="A36" s="14"/>
      <c r="B36" s="75"/>
      <c r="C36" s="73" t="s">
        <v>4286</v>
      </c>
      <c r="D36" s="78" t="s">
        <v>86</v>
      </c>
      <c r="E36" s="13">
        <v>44515</v>
      </c>
      <c r="F36" s="76" t="s">
        <v>554</v>
      </c>
      <c r="G36" s="13">
        <v>44515</v>
      </c>
      <c r="H36" s="77" t="s">
        <v>3366</v>
      </c>
      <c r="I36" s="16">
        <v>40</v>
      </c>
      <c r="J36" s="16">
        <v>37</v>
      </c>
      <c r="K36" s="16">
        <v>35</v>
      </c>
      <c r="L36" s="16">
        <v>6</v>
      </c>
      <c r="M36" s="81">
        <v>12.95</v>
      </c>
      <c r="N36" s="95">
        <v>12.95</v>
      </c>
      <c r="O36" s="64">
        <v>2530</v>
      </c>
      <c r="P36" s="65">
        <f>Table22457891011234567891011121314151617181920212223242526272829303132333438[[#This Row],[PEMBULATAN]]*O36</f>
        <v>32763.5</v>
      </c>
    </row>
    <row r="37" spans="1:16" ht="26.25" customHeight="1" x14ac:dyDescent="0.2">
      <c r="A37" s="14"/>
      <c r="B37" s="75"/>
      <c r="C37" s="73" t="s">
        <v>4287</v>
      </c>
      <c r="D37" s="78" t="s">
        <v>86</v>
      </c>
      <c r="E37" s="13">
        <v>44515</v>
      </c>
      <c r="F37" s="76" t="s">
        <v>554</v>
      </c>
      <c r="G37" s="13">
        <v>44515</v>
      </c>
      <c r="H37" s="77" t="s">
        <v>3366</v>
      </c>
      <c r="I37" s="16">
        <v>35</v>
      </c>
      <c r="J37" s="16">
        <v>30</v>
      </c>
      <c r="K37" s="16">
        <v>27</v>
      </c>
      <c r="L37" s="16">
        <v>1</v>
      </c>
      <c r="M37" s="81">
        <v>7.0875000000000004</v>
      </c>
      <c r="N37" s="95">
        <v>7.0875000000000004</v>
      </c>
      <c r="O37" s="64">
        <v>2530</v>
      </c>
      <c r="P37" s="65">
        <f>Table22457891011234567891011121314151617181920212223242526272829303132333438[[#This Row],[PEMBULATAN]]*O37</f>
        <v>17931.375</v>
      </c>
    </row>
    <row r="38" spans="1:16" ht="26.25" customHeight="1" x14ac:dyDescent="0.2">
      <c r="A38" s="14"/>
      <c r="B38" s="75"/>
      <c r="C38" s="73" t="s">
        <v>4288</v>
      </c>
      <c r="D38" s="78" t="s">
        <v>86</v>
      </c>
      <c r="E38" s="13">
        <v>44515</v>
      </c>
      <c r="F38" s="76" t="s">
        <v>554</v>
      </c>
      <c r="G38" s="13">
        <v>44515</v>
      </c>
      <c r="H38" s="77" t="s">
        <v>3366</v>
      </c>
      <c r="I38" s="16">
        <v>67</v>
      </c>
      <c r="J38" s="16">
        <v>27</v>
      </c>
      <c r="K38" s="16">
        <v>25</v>
      </c>
      <c r="L38" s="16">
        <v>7</v>
      </c>
      <c r="M38" s="81">
        <v>11.30625</v>
      </c>
      <c r="N38" s="95">
        <v>12</v>
      </c>
      <c r="O38" s="64">
        <v>2530</v>
      </c>
      <c r="P38" s="65">
        <f>Table22457891011234567891011121314151617181920212223242526272829303132333438[[#This Row],[PEMBULATAN]]*O38</f>
        <v>30360</v>
      </c>
    </row>
    <row r="39" spans="1:16" ht="26.25" customHeight="1" x14ac:dyDescent="0.2">
      <c r="A39" s="14"/>
      <c r="B39" s="75"/>
      <c r="C39" s="73" t="s">
        <v>4289</v>
      </c>
      <c r="D39" s="78" t="s">
        <v>86</v>
      </c>
      <c r="E39" s="13">
        <v>44515</v>
      </c>
      <c r="F39" s="76" t="s">
        <v>554</v>
      </c>
      <c r="G39" s="13">
        <v>44515</v>
      </c>
      <c r="H39" s="77" t="s">
        <v>3366</v>
      </c>
      <c r="I39" s="16">
        <v>87</v>
      </c>
      <c r="J39" s="16">
        <v>57</v>
      </c>
      <c r="K39" s="16">
        <v>20</v>
      </c>
      <c r="L39" s="16">
        <v>6</v>
      </c>
      <c r="M39" s="81">
        <v>24.795000000000002</v>
      </c>
      <c r="N39" s="95">
        <v>24.795000000000002</v>
      </c>
      <c r="O39" s="64">
        <v>2530</v>
      </c>
      <c r="P39" s="65">
        <f>Table22457891011234567891011121314151617181920212223242526272829303132333438[[#This Row],[PEMBULATAN]]*O39</f>
        <v>62731.350000000006</v>
      </c>
    </row>
    <row r="40" spans="1:16" ht="26.25" customHeight="1" x14ac:dyDescent="0.2">
      <c r="A40" s="14"/>
      <c r="B40" s="75"/>
      <c r="C40" s="73" t="s">
        <v>4290</v>
      </c>
      <c r="D40" s="78" t="s">
        <v>86</v>
      </c>
      <c r="E40" s="13">
        <v>44515</v>
      </c>
      <c r="F40" s="76" t="s">
        <v>554</v>
      </c>
      <c r="G40" s="13">
        <v>44515</v>
      </c>
      <c r="H40" s="77" t="s">
        <v>3366</v>
      </c>
      <c r="I40" s="16">
        <v>40</v>
      </c>
      <c r="J40" s="16">
        <v>40</v>
      </c>
      <c r="K40" s="16">
        <v>20</v>
      </c>
      <c r="L40" s="16">
        <v>2</v>
      </c>
      <c r="M40" s="81">
        <v>8</v>
      </c>
      <c r="N40" s="95">
        <v>8</v>
      </c>
      <c r="O40" s="64">
        <v>2530</v>
      </c>
      <c r="P40" s="65">
        <f>Table22457891011234567891011121314151617181920212223242526272829303132333438[[#This Row],[PEMBULATAN]]*O40</f>
        <v>20240</v>
      </c>
    </row>
    <row r="41" spans="1:16" ht="26.25" customHeight="1" x14ac:dyDescent="0.2">
      <c r="A41" s="14"/>
      <c r="B41" s="75"/>
      <c r="C41" s="73" t="s">
        <v>4291</v>
      </c>
      <c r="D41" s="78" t="s">
        <v>86</v>
      </c>
      <c r="E41" s="13">
        <v>44515</v>
      </c>
      <c r="F41" s="76" t="s">
        <v>554</v>
      </c>
      <c r="G41" s="13">
        <v>44515</v>
      </c>
      <c r="H41" s="77" t="s">
        <v>3366</v>
      </c>
      <c r="I41" s="16">
        <v>63</v>
      </c>
      <c r="J41" s="16">
        <v>40</v>
      </c>
      <c r="K41" s="16">
        <v>25</v>
      </c>
      <c r="L41" s="16">
        <v>5</v>
      </c>
      <c r="M41" s="81">
        <v>15.75</v>
      </c>
      <c r="N41" s="95">
        <v>15.75</v>
      </c>
      <c r="O41" s="64">
        <v>2530</v>
      </c>
      <c r="P41" s="65">
        <f>Table22457891011234567891011121314151617181920212223242526272829303132333438[[#This Row],[PEMBULATAN]]*O41</f>
        <v>39847.5</v>
      </c>
    </row>
    <row r="42" spans="1:16" ht="26.25" customHeight="1" x14ac:dyDescent="0.2">
      <c r="A42" s="14"/>
      <c r="B42" s="75"/>
      <c r="C42" s="73" t="s">
        <v>4292</v>
      </c>
      <c r="D42" s="78" t="s">
        <v>86</v>
      </c>
      <c r="E42" s="13">
        <v>44515</v>
      </c>
      <c r="F42" s="76" t="s">
        <v>554</v>
      </c>
      <c r="G42" s="13">
        <v>44515</v>
      </c>
      <c r="H42" s="77" t="s">
        <v>3366</v>
      </c>
      <c r="I42" s="16">
        <v>36</v>
      </c>
      <c r="J42" s="16">
        <v>30</v>
      </c>
      <c r="K42" s="16">
        <v>28</v>
      </c>
      <c r="L42" s="16">
        <v>1</v>
      </c>
      <c r="M42" s="81">
        <v>7.56</v>
      </c>
      <c r="N42" s="95">
        <v>7.56</v>
      </c>
      <c r="O42" s="64">
        <v>2530</v>
      </c>
      <c r="P42" s="65">
        <f>Table22457891011234567891011121314151617181920212223242526272829303132333438[[#This Row],[PEMBULATAN]]*O42</f>
        <v>19126.8</v>
      </c>
    </row>
    <row r="43" spans="1:16" ht="26.25" customHeight="1" x14ac:dyDescent="0.2">
      <c r="A43" s="14"/>
      <c r="B43" s="75"/>
      <c r="C43" s="73" t="s">
        <v>4293</v>
      </c>
      <c r="D43" s="78" t="s">
        <v>86</v>
      </c>
      <c r="E43" s="13">
        <v>44515</v>
      </c>
      <c r="F43" s="76" t="s">
        <v>554</v>
      </c>
      <c r="G43" s="13">
        <v>44515</v>
      </c>
      <c r="H43" s="77" t="s">
        <v>3366</v>
      </c>
      <c r="I43" s="16">
        <v>60</v>
      </c>
      <c r="J43" s="16">
        <v>56</v>
      </c>
      <c r="K43" s="16">
        <v>27</v>
      </c>
      <c r="L43" s="16">
        <v>13</v>
      </c>
      <c r="M43" s="81">
        <v>22.68</v>
      </c>
      <c r="N43" s="95">
        <v>22.68</v>
      </c>
      <c r="O43" s="64">
        <v>2530</v>
      </c>
      <c r="P43" s="65">
        <f>Table22457891011234567891011121314151617181920212223242526272829303132333438[[#This Row],[PEMBULATAN]]*O43</f>
        <v>57380.4</v>
      </c>
    </row>
    <row r="44" spans="1:16" ht="26.25" customHeight="1" x14ac:dyDescent="0.2">
      <c r="A44" s="14"/>
      <c r="B44" s="75"/>
      <c r="C44" s="73" t="s">
        <v>4294</v>
      </c>
      <c r="D44" s="78" t="s">
        <v>86</v>
      </c>
      <c r="E44" s="13">
        <v>44515</v>
      </c>
      <c r="F44" s="76" t="s">
        <v>554</v>
      </c>
      <c r="G44" s="13">
        <v>44515</v>
      </c>
      <c r="H44" s="77" t="s">
        <v>3366</v>
      </c>
      <c r="I44" s="16">
        <v>130</v>
      </c>
      <c r="J44" s="16">
        <v>40</v>
      </c>
      <c r="K44" s="16">
        <v>27</v>
      </c>
      <c r="L44" s="16">
        <v>4</v>
      </c>
      <c r="M44" s="81">
        <v>35.1</v>
      </c>
      <c r="N44" s="95">
        <v>35.1</v>
      </c>
      <c r="O44" s="64">
        <v>2530</v>
      </c>
      <c r="P44" s="65">
        <f>Table22457891011234567891011121314151617181920212223242526272829303132333438[[#This Row],[PEMBULATAN]]*O44</f>
        <v>88803</v>
      </c>
    </row>
    <row r="45" spans="1:16" ht="26.25" customHeight="1" x14ac:dyDescent="0.2">
      <c r="A45" s="14"/>
      <c r="B45" s="75"/>
      <c r="C45" s="73" t="s">
        <v>4295</v>
      </c>
      <c r="D45" s="78" t="s">
        <v>86</v>
      </c>
      <c r="E45" s="13">
        <v>44515</v>
      </c>
      <c r="F45" s="76" t="s">
        <v>554</v>
      </c>
      <c r="G45" s="13">
        <v>44515</v>
      </c>
      <c r="H45" s="77" t="s">
        <v>3366</v>
      </c>
      <c r="I45" s="16">
        <v>77</v>
      </c>
      <c r="J45" s="16">
        <v>46</v>
      </c>
      <c r="K45" s="16">
        <v>12</v>
      </c>
      <c r="L45" s="16">
        <v>1</v>
      </c>
      <c r="M45" s="81">
        <v>10.625999999999999</v>
      </c>
      <c r="N45" s="95">
        <v>10.625999999999999</v>
      </c>
      <c r="O45" s="64">
        <v>2530</v>
      </c>
      <c r="P45" s="65">
        <f>Table22457891011234567891011121314151617181920212223242526272829303132333438[[#This Row],[PEMBULATAN]]*O45</f>
        <v>26883.78</v>
      </c>
    </row>
    <row r="46" spans="1:16" ht="26.25" customHeight="1" x14ac:dyDescent="0.2">
      <c r="A46" s="14"/>
      <c r="B46" s="75"/>
      <c r="C46" s="73" t="s">
        <v>4296</v>
      </c>
      <c r="D46" s="78" t="s">
        <v>86</v>
      </c>
      <c r="E46" s="13">
        <v>44515</v>
      </c>
      <c r="F46" s="76" t="s">
        <v>554</v>
      </c>
      <c r="G46" s="13">
        <v>44515</v>
      </c>
      <c r="H46" s="77" t="s">
        <v>3366</v>
      </c>
      <c r="I46" s="16">
        <v>60</v>
      </c>
      <c r="J46" s="16">
        <v>47</v>
      </c>
      <c r="K46" s="16">
        <v>9</v>
      </c>
      <c r="L46" s="16">
        <v>2</v>
      </c>
      <c r="M46" s="81">
        <v>6.3449999999999998</v>
      </c>
      <c r="N46" s="95">
        <v>7</v>
      </c>
      <c r="O46" s="64">
        <v>2530</v>
      </c>
      <c r="P46" s="65">
        <f>Table22457891011234567891011121314151617181920212223242526272829303132333438[[#This Row],[PEMBULATAN]]*O46</f>
        <v>17710</v>
      </c>
    </row>
    <row r="47" spans="1:16" ht="26.25" customHeight="1" x14ac:dyDescent="0.2">
      <c r="A47" s="14"/>
      <c r="B47" s="75"/>
      <c r="C47" s="73" t="s">
        <v>4297</v>
      </c>
      <c r="D47" s="78" t="s">
        <v>86</v>
      </c>
      <c r="E47" s="13">
        <v>44515</v>
      </c>
      <c r="F47" s="76" t="s">
        <v>554</v>
      </c>
      <c r="G47" s="13">
        <v>44515</v>
      </c>
      <c r="H47" s="77" t="s">
        <v>3366</v>
      </c>
      <c r="I47" s="16">
        <v>60</v>
      </c>
      <c r="J47" s="16">
        <v>20</v>
      </c>
      <c r="K47" s="16">
        <v>10</v>
      </c>
      <c r="L47" s="16">
        <v>1</v>
      </c>
      <c r="M47" s="81">
        <v>3</v>
      </c>
      <c r="N47" s="95">
        <v>3</v>
      </c>
      <c r="O47" s="64">
        <v>2530</v>
      </c>
      <c r="P47" s="65">
        <f>Table22457891011234567891011121314151617181920212223242526272829303132333438[[#This Row],[PEMBULATAN]]*O47</f>
        <v>7590</v>
      </c>
    </row>
    <row r="48" spans="1:16" ht="26.25" customHeight="1" x14ac:dyDescent="0.2">
      <c r="A48" s="14"/>
      <c r="B48" s="75"/>
      <c r="C48" s="73" t="s">
        <v>4298</v>
      </c>
      <c r="D48" s="78" t="s">
        <v>86</v>
      </c>
      <c r="E48" s="13">
        <v>44515</v>
      </c>
      <c r="F48" s="76" t="s">
        <v>554</v>
      </c>
      <c r="G48" s="13">
        <v>44515</v>
      </c>
      <c r="H48" s="77" t="s">
        <v>3366</v>
      </c>
      <c r="I48" s="16">
        <v>50</v>
      </c>
      <c r="J48" s="16">
        <v>30</v>
      </c>
      <c r="K48" s="16">
        <v>17</v>
      </c>
      <c r="L48" s="16">
        <v>6</v>
      </c>
      <c r="M48" s="81">
        <v>6.375</v>
      </c>
      <c r="N48" s="95">
        <v>7</v>
      </c>
      <c r="O48" s="64">
        <v>2530</v>
      </c>
      <c r="P48" s="65">
        <f>Table22457891011234567891011121314151617181920212223242526272829303132333438[[#This Row],[PEMBULATAN]]*O48</f>
        <v>17710</v>
      </c>
    </row>
    <row r="49" spans="1:16" ht="26.25" customHeight="1" x14ac:dyDescent="0.2">
      <c r="A49" s="14"/>
      <c r="B49" s="75"/>
      <c r="C49" s="73" t="s">
        <v>4299</v>
      </c>
      <c r="D49" s="78" t="s">
        <v>86</v>
      </c>
      <c r="E49" s="13">
        <v>44515</v>
      </c>
      <c r="F49" s="76" t="s">
        <v>554</v>
      </c>
      <c r="G49" s="13">
        <v>44515</v>
      </c>
      <c r="H49" s="77" t="s">
        <v>3366</v>
      </c>
      <c r="I49" s="16">
        <v>45</v>
      </c>
      <c r="J49" s="16">
        <v>37</v>
      </c>
      <c r="K49" s="16">
        <v>20</v>
      </c>
      <c r="L49" s="16">
        <v>3</v>
      </c>
      <c r="M49" s="81">
        <v>8.3249999999999993</v>
      </c>
      <c r="N49" s="95">
        <v>9</v>
      </c>
      <c r="O49" s="64">
        <v>2530</v>
      </c>
      <c r="P49" s="65">
        <f>Table22457891011234567891011121314151617181920212223242526272829303132333438[[#This Row],[PEMBULATAN]]*O49</f>
        <v>22770</v>
      </c>
    </row>
    <row r="50" spans="1:16" ht="26.25" customHeight="1" x14ac:dyDescent="0.2">
      <c r="A50" s="14"/>
      <c r="B50" s="75"/>
      <c r="C50" s="73" t="s">
        <v>4300</v>
      </c>
      <c r="D50" s="78" t="s">
        <v>86</v>
      </c>
      <c r="E50" s="13">
        <v>44515</v>
      </c>
      <c r="F50" s="76" t="s">
        <v>554</v>
      </c>
      <c r="G50" s="13">
        <v>44515</v>
      </c>
      <c r="H50" s="77" t="s">
        <v>3366</v>
      </c>
      <c r="I50" s="16">
        <v>40</v>
      </c>
      <c r="J50" s="16">
        <v>25</v>
      </c>
      <c r="K50" s="16">
        <v>23</v>
      </c>
      <c r="L50" s="16">
        <v>8</v>
      </c>
      <c r="M50" s="81">
        <v>5.75</v>
      </c>
      <c r="N50" s="95">
        <v>8</v>
      </c>
      <c r="O50" s="64">
        <v>2530</v>
      </c>
      <c r="P50" s="65">
        <f>Table22457891011234567891011121314151617181920212223242526272829303132333438[[#This Row],[PEMBULATAN]]*O50</f>
        <v>20240</v>
      </c>
    </row>
    <row r="51" spans="1:16" ht="26.25" customHeight="1" x14ac:dyDescent="0.2">
      <c r="A51" s="14"/>
      <c r="B51" s="75"/>
      <c r="C51" s="73" t="s">
        <v>4301</v>
      </c>
      <c r="D51" s="78" t="s">
        <v>86</v>
      </c>
      <c r="E51" s="13">
        <v>44515</v>
      </c>
      <c r="F51" s="76" t="s">
        <v>554</v>
      </c>
      <c r="G51" s="13">
        <v>44515</v>
      </c>
      <c r="H51" s="77" t="s">
        <v>3366</v>
      </c>
      <c r="I51" s="16">
        <v>35</v>
      </c>
      <c r="J51" s="16">
        <v>32</v>
      </c>
      <c r="K51" s="16">
        <v>38</v>
      </c>
      <c r="L51" s="16">
        <v>2</v>
      </c>
      <c r="M51" s="81">
        <v>10.64</v>
      </c>
      <c r="N51" s="95">
        <v>10.64</v>
      </c>
      <c r="O51" s="64">
        <v>2530</v>
      </c>
      <c r="P51" s="65">
        <f>Table22457891011234567891011121314151617181920212223242526272829303132333438[[#This Row],[PEMBULATAN]]*O51</f>
        <v>26919.200000000001</v>
      </c>
    </row>
    <row r="52" spans="1:16" ht="26.25" customHeight="1" x14ac:dyDescent="0.2">
      <c r="A52" s="14"/>
      <c r="B52" s="75"/>
      <c r="C52" s="73" t="s">
        <v>4302</v>
      </c>
      <c r="D52" s="78" t="s">
        <v>86</v>
      </c>
      <c r="E52" s="13">
        <v>44515</v>
      </c>
      <c r="F52" s="76" t="s">
        <v>554</v>
      </c>
      <c r="G52" s="13">
        <v>44515</v>
      </c>
      <c r="H52" s="77" t="s">
        <v>3366</v>
      </c>
      <c r="I52" s="16">
        <v>38</v>
      </c>
      <c r="J52" s="16">
        <v>26</v>
      </c>
      <c r="K52" s="16">
        <v>30</v>
      </c>
      <c r="L52" s="16">
        <v>8</v>
      </c>
      <c r="M52" s="81">
        <v>7.41</v>
      </c>
      <c r="N52" s="95">
        <v>9</v>
      </c>
      <c r="O52" s="64">
        <v>2530</v>
      </c>
      <c r="P52" s="65">
        <f>Table22457891011234567891011121314151617181920212223242526272829303132333438[[#This Row],[PEMBULATAN]]*O52</f>
        <v>22770</v>
      </c>
    </row>
    <row r="53" spans="1:16" ht="26.25" customHeight="1" x14ac:dyDescent="0.2">
      <c r="A53" s="14"/>
      <c r="B53" s="75"/>
      <c r="C53" s="73" t="s">
        <v>4303</v>
      </c>
      <c r="D53" s="78" t="s">
        <v>86</v>
      </c>
      <c r="E53" s="13">
        <v>44515</v>
      </c>
      <c r="F53" s="76" t="s">
        <v>554</v>
      </c>
      <c r="G53" s="13">
        <v>44515</v>
      </c>
      <c r="H53" s="77" t="s">
        <v>3366</v>
      </c>
      <c r="I53" s="16">
        <v>37</v>
      </c>
      <c r="J53" s="16">
        <v>27</v>
      </c>
      <c r="K53" s="16">
        <v>23</v>
      </c>
      <c r="L53" s="16">
        <v>3</v>
      </c>
      <c r="M53" s="81">
        <v>5.7442500000000001</v>
      </c>
      <c r="N53" s="95">
        <v>5.7442500000000001</v>
      </c>
      <c r="O53" s="64">
        <v>2530</v>
      </c>
      <c r="P53" s="65">
        <f>Table22457891011234567891011121314151617181920212223242526272829303132333438[[#This Row],[PEMBULATAN]]*O53</f>
        <v>14532.952499999999</v>
      </c>
    </row>
    <row r="54" spans="1:16" ht="26.25" customHeight="1" x14ac:dyDescent="0.2">
      <c r="A54" s="14"/>
      <c r="B54" s="75"/>
      <c r="C54" s="73" t="s">
        <v>4304</v>
      </c>
      <c r="D54" s="78" t="s">
        <v>86</v>
      </c>
      <c r="E54" s="13">
        <v>44515</v>
      </c>
      <c r="F54" s="76" t="s">
        <v>554</v>
      </c>
      <c r="G54" s="13">
        <v>44515</v>
      </c>
      <c r="H54" s="77" t="s">
        <v>3366</v>
      </c>
      <c r="I54" s="16">
        <v>40</v>
      </c>
      <c r="J54" s="16">
        <v>32</v>
      </c>
      <c r="K54" s="16">
        <v>14</v>
      </c>
      <c r="L54" s="16">
        <v>5</v>
      </c>
      <c r="M54" s="81">
        <v>4.4800000000000004</v>
      </c>
      <c r="N54" s="95">
        <v>6</v>
      </c>
      <c r="O54" s="64">
        <v>2530</v>
      </c>
      <c r="P54" s="65">
        <f>Table22457891011234567891011121314151617181920212223242526272829303132333438[[#This Row],[PEMBULATAN]]*O54</f>
        <v>15180</v>
      </c>
    </row>
    <row r="55" spans="1:16" ht="26.25" customHeight="1" x14ac:dyDescent="0.2">
      <c r="A55" s="14"/>
      <c r="B55" s="75"/>
      <c r="C55" s="73" t="s">
        <v>4305</v>
      </c>
      <c r="D55" s="78" t="s">
        <v>86</v>
      </c>
      <c r="E55" s="13">
        <v>44515</v>
      </c>
      <c r="F55" s="76" t="s">
        <v>554</v>
      </c>
      <c r="G55" s="13">
        <v>44515</v>
      </c>
      <c r="H55" s="77" t="s">
        <v>3366</v>
      </c>
      <c r="I55" s="16">
        <v>66</v>
      </c>
      <c r="J55" s="16">
        <v>45</v>
      </c>
      <c r="K55" s="16">
        <v>7</v>
      </c>
      <c r="L55" s="16">
        <v>2</v>
      </c>
      <c r="M55" s="81">
        <v>5.1974999999999998</v>
      </c>
      <c r="N55" s="95">
        <v>5.1974999999999998</v>
      </c>
      <c r="O55" s="64">
        <v>2530</v>
      </c>
      <c r="P55" s="65">
        <f>Table22457891011234567891011121314151617181920212223242526272829303132333438[[#This Row],[PEMBULATAN]]*O55</f>
        <v>13149.674999999999</v>
      </c>
    </row>
    <row r="56" spans="1:16" ht="26.25" customHeight="1" x14ac:dyDescent="0.2">
      <c r="A56" s="14"/>
      <c r="B56" s="75"/>
      <c r="C56" s="73" t="s">
        <v>4306</v>
      </c>
      <c r="D56" s="78" t="s">
        <v>86</v>
      </c>
      <c r="E56" s="13">
        <v>44515</v>
      </c>
      <c r="F56" s="76" t="s">
        <v>554</v>
      </c>
      <c r="G56" s="13">
        <v>44515</v>
      </c>
      <c r="H56" s="77" t="s">
        <v>3366</v>
      </c>
      <c r="I56" s="16">
        <v>41</v>
      </c>
      <c r="J56" s="16">
        <v>36</v>
      </c>
      <c r="K56" s="16">
        <v>10</v>
      </c>
      <c r="L56" s="16">
        <v>1</v>
      </c>
      <c r="M56" s="81">
        <v>3.69</v>
      </c>
      <c r="N56" s="95">
        <v>3.69</v>
      </c>
      <c r="O56" s="64">
        <v>2530</v>
      </c>
      <c r="P56" s="65">
        <f>Table22457891011234567891011121314151617181920212223242526272829303132333438[[#This Row],[PEMBULATAN]]*O56</f>
        <v>9335.7000000000007</v>
      </c>
    </row>
    <row r="57" spans="1:16" ht="26.25" customHeight="1" x14ac:dyDescent="0.2">
      <c r="A57" s="14"/>
      <c r="B57" s="75"/>
      <c r="C57" s="73" t="s">
        <v>4307</v>
      </c>
      <c r="D57" s="78" t="s">
        <v>86</v>
      </c>
      <c r="E57" s="13">
        <v>44515</v>
      </c>
      <c r="F57" s="76" t="s">
        <v>554</v>
      </c>
      <c r="G57" s="13">
        <v>44515</v>
      </c>
      <c r="H57" s="77" t="s">
        <v>3366</v>
      </c>
      <c r="I57" s="16">
        <v>110</v>
      </c>
      <c r="J57" s="16">
        <v>27</v>
      </c>
      <c r="K57" s="16">
        <v>20</v>
      </c>
      <c r="L57" s="16">
        <v>2</v>
      </c>
      <c r="M57" s="81">
        <v>14.85</v>
      </c>
      <c r="N57" s="95">
        <v>14.85</v>
      </c>
      <c r="O57" s="64">
        <v>2530</v>
      </c>
      <c r="P57" s="65">
        <f>Table22457891011234567891011121314151617181920212223242526272829303132333438[[#This Row],[PEMBULATAN]]*O57</f>
        <v>37570.5</v>
      </c>
    </row>
    <row r="58" spans="1:16" ht="26.25" customHeight="1" x14ac:dyDescent="0.2">
      <c r="A58" s="14"/>
      <c r="B58" s="75"/>
      <c r="C58" s="73" t="s">
        <v>4308</v>
      </c>
      <c r="D58" s="78" t="s">
        <v>86</v>
      </c>
      <c r="E58" s="13">
        <v>44515</v>
      </c>
      <c r="F58" s="76" t="s">
        <v>554</v>
      </c>
      <c r="G58" s="13">
        <v>44515</v>
      </c>
      <c r="H58" s="77" t="s">
        <v>3366</v>
      </c>
      <c r="I58" s="16">
        <v>47</v>
      </c>
      <c r="J58" s="16">
        <v>28</v>
      </c>
      <c r="K58" s="16">
        <v>30</v>
      </c>
      <c r="L58" s="16">
        <v>8</v>
      </c>
      <c r="M58" s="81">
        <v>9.8699999999999992</v>
      </c>
      <c r="N58" s="95">
        <v>9.8699999999999992</v>
      </c>
      <c r="O58" s="64">
        <v>2530</v>
      </c>
      <c r="P58" s="65">
        <f>Table22457891011234567891011121314151617181920212223242526272829303132333438[[#This Row],[PEMBULATAN]]*O58</f>
        <v>24971.1</v>
      </c>
    </row>
    <row r="59" spans="1:16" ht="26.25" customHeight="1" x14ac:dyDescent="0.2">
      <c r="A59" s="14"/>
      <c r="B59" s="75"/>
      <c r="C59" s="73" t="s">
        <v>4309</v>
      </c>
      <c r="D59" s="78" t="s">
        <v>86</v>
      </c>
      <c r="E59" s="13">
        <v>44515</v>
      </c>
      <c r="F59" s="76" t="s">
        <v>554</v>
      </c>
      <c r="G59" s="13">
        <v>44515</v>
      </c>
      <c r="H59" s="77" t="s">
        <v>3366</v>
      </c>
      <c r="I59" s="16">
        <v>50</v>
      </c>
      <c r="J59" s="16">
        <v>36</v>
      </c>
      <c r="K59" s="16">
        <v>12</v>
      </c>
      <c r="L59" s="16">
        <v>1</v>
      </c>
      <c r="M59" s="81">
        <v>5.4</v>
      </c>
      <c r="N59" s="95">
        <v>6</v>
      </c>
      <c r="O59" s="64">
        <v>2530</v>
      </c>
      <c r="P59" s="65">
        <f>Table22457891011234567891011121314151617181920212223242526272829303132333438[[#This Row],[PEMBULATAN]]*O59</f>
        <v>15180</v>
      </c>
    </row>
    <row r="60" spans="1:16" ht="26.25" customHeight="1" x14ac:dyDescent="0.2">
      <c r="A60" s="14"/>
      <c r="B60" s="75"/>
      <c r="C60" s="73" t="s">
        <v>4310</v>
      </c>
      <c r="D60" s="78" t="s">
        <v>86</v>
      </c>
      <c r="E60" s="13">
        <v>44515</v>
      </c>
      <c r="F60" s="76" t="s">
        <v>554</v>
      </c>
      <c r="G60" s="13">
        <v>44515</v>
      </c>
      <c r="H60" s="77" t="s">
        <v>3366</v>
      </c>
      <c r="I60" s="16">
        <v>71</v>
      </c>
      <c r="J60" s="16">
        <v>45</v>
      </c>
      <c r="K60" s="16">
        <v>30</v>
      </c>
      <c r="L60" s="16">
        <v>15</v>
      </c>
      <c r="M60" s="81">
        <v>23.962499999999999</v>
      </c>
      <c r="N60" s="95">
        <v>23.962499999999999</v>
      </c>
      <c r="O60" s="64">
        <v>2530</v>
      </c>
      <c r="P60" s="65">
        <f>Table22457891011234567891011121314151617181920212223242526272829303132333438[[#This Row],[PEMBULATAN]]*O60</f>
        <v>60625.125</v>
      </c>
    </row>
    <row r="61" spans="1:16" ht="26.25" customHeight="1" x14ac:dyDescent="0.2">
      <c r="A61" s="14"/>
      <c r="B61" s="75"/>
      <c r="C61" s="73" t="s">
        <v>4311</v>
      </c>
      <c r="D61" s="78" t="s">
        <v>86</v>
      </c>
      <c r="E61" s="13">
        <v>44515</v>
      </c>
      <c r="F61" s="76" t="s">
        <v>554</v>
      </c>
      <c r="G61" s="13">
        <v>44515</v>
      </c>
      <c r="H61" s="77" t="s">
        <v>3366</v>
      </c>
      <c r="I61" s="16">
        <v>52</v>
      </c>
      <c r="J61" s="16">
        <v>40</v>
      </c>
      <c r="K61" s="16">
        <v>20</v>
      </c>
      <c r="L61" s="16">
        <v>7</v>
      </c>
      <c r="M61" s="81">
        <v>10.4</v>
      </c>
      <c r="N61" s="95">
        <v>11</v>
      </c>
      <c r="O61" s="64">
        <v>2530</v>
      </c>
      <c r="P61" s="65">
        <f>Table22457891011234567891011121314151617181920212223242526272829303132333438[[#This Row],[PEMBULATAN]]*O61</f>
        <v>27830</v>
      </c>
    </row>
    <row r="62" spans="1:16" ht="26.25" customHeight="1" x14ac:dyDescent="0.2">
      <c r="A62" s="14"/>
      <c r="B62" s="75"/>
      <c r="C62" s="73" t="s">
        <v>4312</v>
      </c>
      <c r="D62" s="78" t="s">
        <v>86</v>
      </c>
      <c r="E62" s="13">
        <v>44515</v>
      </c>
      <c r="F62" s="76" t="s">
        <v>554</v>
      </c>
      <c r="G62" s="13">
        <v>44515</v>
      </c>
      <c r="H62" s="77" t="s">
        <v>3366</v>
      </c>
      <c r="I62" s="16">
        <v>113</v>
      </c>
      <c r="J62" s="16">
        <v>32</v>
      </c>
      <c r="K62" s="16">
        <v>8</v>
      </c>
      <c r="L62" s="16">
        <v>3</v>
      </c>
      <c r="M62" s="81">
        <v>7.2320000000000002</v>
      </c>
      <c r="N62" s="95">
        <v>7.2320000000000002</v>
      </c>
      <c r="O62" s="64">
        <v>2530</v>
      </c>
      <c r="P62" s="65">
        <f>Table22457891011234567891011121314151617181920212223242526272829303132333438[[#This Row],[PEMBULATAN]]*O62</f>
        <v>18296.96</v>
      </c>
    </row>
    <row r="63" spans="1:16" ht="26.25" customHeight="1" x14ac:dyDescent="0.2">
      <c r="A63" s="14"/>
      <c r="B63" s="75"/>
      <c r="C63" s="73" t="s">
        <v>4313</v>
      </c>
      <c r="D63" s="78" t="s">
        <v>86</v>
      </c>
      <c r="E63" s="13">
        <v>44515</v>
      </c>
      <c r="F63" s="76" t="s">
        <v>554</v>
      </c>
      <c r="G63" s="13">
        <v>44515</v>
      </c>
      <c r="H63" s="77" t="s">
        <v>3366</v>
      </c>
      <c r="I63" s="16">
        <v>77</v>
      </c>
      <c r="J63" s="16">
        <v>40</v>
      </c>
      <c r="K63" s="16">
        <v>5</v>
      </c>
      <c r="L63" s="16">
        <v>8</v>
      </c>
      <c r="M63" s="81">
        <v>3.85</v>
      </c>
      <c r="N63" s="95">
        <v>8</v>
      </c>
      <c r="O63" s="64">
        <v>2530</v>
      </c>
      <c r="P63" s="65">
        <f>Table22457891011234567891011121314151617181920212223242526272829303132333438[[#This Row],[PEMBULATAN]]*O63</f>
        <v>20240</v>
      </c>
    </row>
    <row r="64" spans="1:16" ht="26.25" customHeight="1" x14ac:dyDescent="0.2">
      <c r="A64" s="14"/>
      <c r="B64" s="75"/>
      <c r="C64" s="73" t="s">
        <v>4314</v>
      </c>
      <c r="D64" s="78" t="s">
        <v>86</v>
      </c>
      <c r="E64" s="13">
        <v>44515</v>
      </c>
      <c r="F64" s="76" t="s">
        <v>554</v>
      </c>
      <c r="G64" s="13">
        <v>44515</v>
      </c>
      <c r="H64" s="77" t="s">
        <v>3366</v>
      </c>
      <c r="I64" s="16">
        <v>50</v>
      </c>
      <c r="J64" s="16">
        <v>38</v>
      </c>
      <c r="K64" s="16">
        <v>22</v>
      </c>
      <c r="L64" s="16">
        <v>3</v>
      </c>
      <c r="M64" s="81">
        <v>10.45</v>
      </c>
      <c r="N64" s="95">
        <v>11</v>
      </c>
      <c r="O64" s="64">
        <v>2530</v>
      </c>
      <c r="P64" s="65">
        <f>Table22457891011234567891011121314151617181920212223242526272829303132333438[[#This Row],[PEMBULATAN]]*O64</f>
        <v>27830</v>
      </c>
    </row>
    <row r="65" spans="1:16" ht="26.25" customHeight="1" x14ac:dyDescent="0.2">
      <c r="A65" s="14"/>
      <c r="B65" s="75"/>
      <c r="C65" s="73" t="s">
        <v>4315</v>
      </c>
      <c r="D65" s="78" t="s">
        <v>86</v>
      </c>
      <c r="E65" s="13">
        <v>44515</v>
      </c>
      <c r="F65" s="76" t="s">
        <v>554</v>
      </c>
      <c r="G65" s="13">
        <v>44515</v>
      </c>
      <c r="H65" s="77" t="s">
        <v>3366</v>
      </c>
      <c r="I65" s="16">
        <v>88</v>
      </c>
      <c r="J65" s="16">
        <v>56</v>
      </c>
      <c r="K65" s="16">
        <v>33</v>
      </c>
      <c r="L65" s="16">
        <v>9</v>
      </c>
      <c r="M65" s="81">
        <v>40.655999999999999</v>
      </c>
      <c r="N65" s="95">
        <v>40.655999999999999</v>
      </c>
      <c r="O65" s="64">
        <v>2530</v>
      </c>
      <c r="P65" s="65">
        <f>Table22457891011234567891011121314151617181920212223242526272829303132333438[[#This Row],[PEMBULATAN]]*O65</f>
        <v>102859.68</v>
      </c>
    </row>
    <row r="66" spans="1:16" ht="26.25" customHeight="1" x14ac:dyDescent="0.2">
      <c r="A66" s="14"/>
      <c r="B66" s="75"/>
      <c r="C66" s="73" t="s">
        <v>4316</v>
      </c>
      <c r="D66" s="78" t="s">
        <v>86</v>
      </c>
      <c r="E66" s="13">
        <v>44515</v>
      </c>
      <c r="F66" s="76" t="s">
        <v>554</v>
      </c>
      <c r="G66" s="13">
        <v>44515</v>
      </c>
      <c r="H66" s="77" t="s">
        <v>3366</v>
      </c>
      <c r="I66" s="16">
        <v>65</v>
      </c>
      <c r="J66" s="16">
        <v>27</v>
      </c>
      <c r="K66" s="16">
        <v>12</v>
      </c>
      <c r="L66" s="16">
        <v>3</v>
      </c>
      <c r="M66" s="81">
        <v>5.2649999999999997</v>
      </c>
      <c r="N66" s="95">
        <v>5.2649999999999997</v>
      </c>
      <c r="O66" s="64">
        <v>2530</v>
      </c>
      <c r="P66" s="65">
        <f>Table22457891011234567891011121314151617181920212223242526272829303132333438[[#This Row],[PEMBULATAN]]*O66</f>
        <v>13320.449999999999</v>
      </c>
    </row>
    <row r="67" spans="1:16" ht="26.25" customHeight="1" x14ac:dyDescent="0.2">
      <c r="A67" s="14"/>
      <c r="B67" s="75"/>
      <c r="C67" s="73" t="s">
        <v>4317</v>
      </c>
      <c r="D67" s="78" t="s">
        <v>86</v>
      </c>
      <c r="E67" s="13">
        <v>44515</v>
      </c>
      <c r="F67" s="76" t="s">
        <v>554</v>
      </c>
      <c r="G67" s="13">
        <v>44515</v>
      </c>
      <c r="H67" s="77" t="s">
        <v>3366</v>
      </c>
      <c r="I67" s="16">
        <v>45</v>
      </c>
      <c r="J67" s="16">
        <v>42</v>
      </c>
      <c r="K67" s="16">
        <v>27</v>
      </c>
      <c r="L67" s="16">
        <v>8</v>
      </c>
      <c r="M67" s="81">
        <v>12.7575</v>
      </c>
      <c r="N67" s="95">
        <v>12.7575</v>
      </c>
      <c r="O67" s="64">
        <v>2530</v>
      </c>
      <c r="P67" s="65">
        <f>Table22457891011234567891011121314151617181920212223242526272829303132333438[[#This Row],[PEMBULATAN]]*O67</f>
        <v>32276.475000000002</v>
      </c>
    </row>
    <row r="68" spans="1:16" ht="26.25" customHeight="1" x14ac:dyDescent="0.2">
      <c r="A68" s="14"/>
      <c r="B68" s="75"/>
      <c r="C68" s="73" t="s">
        <v>4318</v>
      </c>
      <c r="D68" s="78" t="s">
        <v>86</v>
      </c>
      <c r="E68" s="13">
        <v>44515</v>
      </c>
      <c r="F68" s="76" t="s">
        <v>554</v>
      </c>
      <c r="G68" s="13">
        <v>44515</v>
      </c>
      <c r="H68" s="77" t="s">
        <v>3366</v>
      </c>
      <c r="I68" s="16">
        <v>50</v>
      </c>
      <c r="J68" s="16">
        <v>38</v>
      </c>
      <c r="K68" s="16">
        <v>22</v>
      </c>
      <c r="L68" s="16">
        <v>4</v>
      </c>
      <c r="M68" s="81">
        <v>10.45</v>
      </c>
      <c r="N68" s="95">
        <v>11</v>
      </c>
      <c r="O68" s="64">
        <v>2530</v>
      </c>
      <c r="P68" s="65">
        <f>Table22457891011234567891011121314151617181920212223242526272829303132333438[[#This Row],[PEMBULATAN]]*O68</f>
        <v>27830</v>
      </c>
    </row>
    <row r="69" spans="1:16" ht="26.25" customHeight="1" x14ac:dyDescent="0.2">
      <c r="A69" s="14"/>
      <c r="B69" s="75"/>
      <c r="C69" s="73" t="s">
        <v>4319</v>
      </c>
      <c r="D69" s="78" t="s">
        <v>86</v>
      </c>
      <c r="E69" s="13">
        <v>44515</v>
      </c>
      <c r="F69" s="76" t="s">
        <v>554</v>
      </c>
      <c r="G69" s="13">
        <v>44515</v>
      </c>
      <c r="H69" s="77" t="s">
        <v>3366</v>
      </c>
      <c r="I69" s="16">
        <v>101</v>
      </c>
      <c r="J69" s="16">
        <v>53</v>
      </c>
      <c r="K69" s="16">
        <v>42</v>
      </c>
      <c r="L69" s="16">
        <v>11</v>
      </c>
      <c r="M69" s="81">
        <v>56.206499999999998</v>
      </c>
      <c r="N69" s="95">
        <v>56.206499999999998</v>
      </c>
      <c r="O69" s="64">
        <v>2530</v>
      </c>
      <c r="P69" s="65">
        <f>Table22457891011234567891011121314151617181920212223242526272829303132333438[[#This Row],[PEMBULATAN]]*O69</f>
        <v>142202.44500000001</v>
      </c>
    </row>
    <row r="70" spans="1:16" ht="26.25" customHeight="1" x14ac:dyDescent="0.2">
      <c r="A70" s="14"/>
      <c r="B70" s="75"/>
      <c r="C70" s="73" t="s">
        <v>4320</v>
      </c>
      <c r="D70" s="78" t="s">
        <v>86</v>
      </c>
      <c r="E70" s="13">
        <v>44515</v>
      </c>
      <c r="F70" s="76" t="s">
        <v>554</v>
      </c>
      <c r="G70" s="13">
        <v>44515</v>
      </c>
      <c r="H70" s="77" t="s">
        <v>3366</v>
      </c>
      <c r="I70" s="16">
        <v>101</v>
      </c>
      <c r="J70" s="16">
        <v>53</v>
      </c>
      <c r="K70" s="16">
        <v>35</v>
      </c>
      <c r="L70" s="16">
        <v>11</v>
      </c>
      <c r="M70" s="81">
        <v>46.838749999999997</v>
      </c>
      <c r="N70" s="95">
        <v>46.838749999999997</v>
      </c>
      <c r="O70" s="64">
        <v>2530</v>
      </c>
      <c r="P70" s="65">
        <f>Table22457891011234567891011121314151617181920212223242526272829303132333438[[#This Row],[PEMBULATAN]]*O70</f>
        <v>118502.03749999999</v>
      </c>
    </row>
    <row r="71" spans="1:16" ht="26.25" customHeight="1" x14ac:dyDescent="0.2">
      <c r="A71" s="14"/>
      <c r="B71" s="75"/>
      <c r="C71" s="73" t="s">
        <v>4321</v>
      </c>
      <c r="D71" s="78" t="s">
        <v>86</v>
      </c>
      <c r="E71" s="13">
        <v>44515</v>
      </c>
      <c r="F71" s="76" t="s">
        <v>554</v>
      </c>
      <c r="G71" s="13">
        <v>44515</v>
      </c>
      <c r="H71" s="77" t="s">
        <v>3366</v>
      </c>
      <c r="I71" s="16">
        <v>65</v>
      </c>
      <c r="J71" s="16">
        <v>48</v>
      </c>
      <c r="K71" s="16">
        <v>23</v>
      </c>
      <c r="L71" s="16">
        <v>6</v>
      </c>
      <c r="M71" s="81">
        <v>17.940000000000001</v>
      </c>
      <c r="N71" s="95">
        <v>17.940000000000001</v>
      </c>
      <c r="O71" s="64">
        <v>2530</v>
      </c>
      <c r="P71" s="65">
        <f>Table22457891011234567891011121314151617181920212223242526272829303132333438[[#This Row],[PEMBULATAN]]*O71</f>
        <v>45388.200000000004</v>
      </c>
    </row>
    <row r="72" spans="1:16" ht="26.25" customHeight="1" x14ac:dyDescent="0.2">
      <c r="A72" s="14"/>
      <c r="B72" s="75"/>
      <c r="C72" s="73" t="s">
        <v>4322</v>
      </c>
      <c r="D72" s="78" t="s">
        <v>86</v>
      </c>
      <c r="E72" s="13">
        <v>44515</v>
      </c>
      <c r="F72" s="76" t="s">
        <v>554</v>
      </c>
      <c r="G72" s="13">
        <v>44515</v>
      </c>
      <c r="H72" s="77" t="s">
        <v>3366</v>
      </c>
      <c r="I72" s="16">
        <v>50</v>
      </c>
      <c r="J72" s="16">
        <v>30</v>
      </c>
      <c r="K72" s="16">
        <v>20</v>
      </c>
      <c r="L72" s="16">
        <v>2</v>
      </c>
      <c r="M72" s="81">
        <v>7.5</v>
      </c>
      <c r="N72" s="95">
        <v>7.5</v>
      </c>
      <c r="O72" s="64">
        <v>2530</v>
      </c>
      <c r="P72" s="65">
        <f>Table22457891011234567891011121314151617181920212223242526272829303132333438[[#This Row],[PEMBULATAN]]*O72</f>
        <v>18975</v>
      </c>
    </row>
    <row r="73" spans="1:16" ht="26.25" customHeight="1" x14ac:dyDescent="0.2">
      <c r="A73" s="14"/>
      <c r="B73" s="75"/>
      <c r="C73" s="73" t="s">
        <v>4323</v>
      </c>
      <c r="D73" s="78" t="s">
        <v>86</v>
      </c>
      <c r="E73" s="13">
        <v>44515</v>
      </c>
      <c r="F73" s="76" t="s">
        <v>554</v>
      </c>
      <c r="G73" s="13">
        <v>44515</v>
      </c>
      <c r="H73" s="77" t="s">
        <v>3366</v>
      </c>
      <c r="I73" s="16">
        <v>91</v>
      </c>
      <c r="J73" s="16">
        <v>32</v>
      </c>
      <c r="K73" s="16">
        <v>21</v>
      </c>
      <c r="L73" s="16">
        <v>21</v>
      </c>
      <c r="M73" s="81">
        <v>15.288</v>
      </c>
      <c r="N73" s="95">
        <v>21</v>
      </c>
      <c r="O73" s="64">
        <v>2530</v>
      </c>
      <c r="P73" s="65">
        <f>Table22457891011234567891011121314151617181920212223242526272829303132333438[[#This Row],[PEMBULATAN]]*O73</f>
        <v>53130</v>
      </c>
    </row>
    <row r="74" spans="1:16" ht="26.25" customHeight="1" x14ac:dyDescent="0.2">
      <c r="A74" s="14"/>
      <c r="B74" s="75"/>
      <c r="C74" s="73" t="s">
        <v>4324</v>
      </c>
      <c r="D74" s="78" t="s">
        <v>86</v>
      </c>
      <c r="E74" s="13">
        <v>44515</v>
      </c>
      <c r="F74" s="76" t="s">
        <v>554</v>
      </c>
      <c r="G74" s="13">
        <v>44515</v>
      </c>
      <c r="H74" s="77" t="s">
        <v>3366</v>
      </c>
      <c r="I74" s="16">
        <v>50</v>
      </c>
      <c r="J74" s="16">
        <v>30</v>
      </c>
      <c r="K74" s="16">
        <v>22</v>
      </c>
      <c r="L74" s="16">
        <v>2</v>
      </c>
      <c r="M74" s="81">
        <v>8.25</v>
      </c>
      <c r="N74" s="95">
        <v>8.25</v>
      </c>
      <c r="O74" s="64">
        <v>2530</v>
      </c>
      <c r="P74" s="65">
        <f>Table22457891011234567891011121314151617181920212223242526272829303132333438[[#This Row],[PEMBULATAN]]*O74</f>
        <v>20872.5</v>
      </c>
    </row>
    <row r="75" spans="1:16" ht="26.25" customHeight="1" x14ac:dyDescent="0.2">
      <c r="A75" s="14"/>
      <c r="B75" s="75"/>
      <c r="C75" s="73" t="s">
        <v>4325</v>
      </c>
      <c r="D75" s="78" t="s">
        <v>86</v>
      </c>
      <c r="E75" s="13">
        <v>44515</v>
      </c>
      <c r="F75" s="76" t="s">
        <v>554</v>
      </c>
      <c r="G75" s="13">
        <v>44515</v>
      </c>
      <c r="H75" s="77" t="s">
        <v>3366</v>
      </c>
      <c r="I75" s="16">
        <v>34</v>
      </c>
      <c r="J75" s="16">
        <v>35</v>
      </c>
      <c r="K75" s="16">
        <v>28</v>
      </c>
      <c r="L75" s="16">
        <v>5</v>
      </c>
      <c r="M75" s="81">
        <v>8.33</v>
      </c>
      <c r="N75" s="95">
        <v>9</v>
      </c>
      <c r="O75" s="64">
        <v>2530</v>
      </c>
      <c r="P75" s="65">
        <f>Table22457891011234567891011121314151617181920212223242526272829303132333438[[#This Row],[PEMBULATAN]]*O75</f>
        <v>22770</v>
      </c>
    </row>
    <row r="76" spans="1:16" ht="26.25" customHeight="1" x14ac:dyDescent="0.2">
      <c r="A76" s="14"/>
      <c r="B76" s="75"/>
      <c r="C76" s="73" t="s">
        <v>4326</v>
      </c>
      <c r="D76" s="78" t="s">
        <v>86</v>
      </c>
      <c r="E76" s="13">
        <v>44515</v>
      </c>
      <c r="F76" s="76" t="s">
        <v>554</v>
      </c>
      <c r="G76" s="13">
        <v>44515</v>
      </c>
      <c r="H76" s="77" t="s">
        <v>3366</v>
      </c>
      <c r="I76" s="16">
        <v>67</v>
      </c>
      <c r="J76" s="16">
        <v>68</v>
      </c>
      <c r="K76" s="16">
        <v>21</v>
      </c>
      <c r="L76" s="16">
        <v>4</v>
      </c>
      <c r="M76" s="81">
        <v>23.919</v>
      </c>
      <c r="N76" s="95">
        <v>23.919</v>
      </c>
      <c r="O76" s="64">
        <v>2530</v>
      </c>
      <c r="P76" s="65">
        <f>Table22457891011234567891011121314151617181920212223242526272829303132333438[[#This Row],[PEMBULATAN]]*O76</f>
        <v>60515.07</v>
      </c>
    </row>
    <row r="77" spans="1:16" ht="26.25" customHeight="1" x14ac:dyDescent="0.2">
      <c r="A77" s="14"/>
      <c r="B77" s="75"/>
      <c r="C77" s="73" t="s">
        <v>4327</v>
      </c>
      <c r="D77" s="78" t="s">
        <v>86</v>
      </c>
      <c r="E77" s="13">
        <v>44515</v>
      </c>
      <c r="F77" s="76" t="s">
        <v>554</v>
      </c>
      <c r="G77" s="13">
        <v>44515</v>
      </c>
      <c r="H77" s="77" t="s">
        <v>3366</v>
      </c>
      <c r="I77" s="16">
        <v>48</v>
      </c>
      <c r="J77" s="16">
        <v>35</v>
      </c>
      <c r="K77" s="16">
        <v>15</v>
      </c>
      <c r="L77" s="16">
        <v>3</v>
      </c>
      <c r="M77" s="81">
        <v>6.3</v>
      </c>
      <c r="N77" s="95">
        <v>7</v>
      </c>
      <c r="O77" s="64">
        <v>2530</v>
      </c>
      <c r="P77" s="65">
        <f>Table22457891011234567891011121314151617181920212223242526272829303132333438[[#This Row],[PEMBULATAN]]*O77</f>
        <v>17710</v>
      </c>
    </row>
    <row r="78" spans="1:16" ht="26.25" customHeight="1" x14ac:dyDescent="0.2">
      <c r="A78" s="14"/>
      <c r="B78" s="75"/>
      <c r="C78" s="73" t="s">
        <v>4328</v>
      </c>
      <c r="D78" s="78" t="s">
        <v>86</v>
      </c>
      <c r="E78" s="13">
        <v>44515</v>
      </c>
      <c r="F78" s="76" t="s">
        <v>554</v>
      </c>
      <c r="G78" s="13">
        <v>44515</v>
      </c>
      <c r="H78" s="77" t="s">
        <v>3366</v>
      </c>
      <c r="I78" s="16">
        <v>86</v>
      </c>
      <c r="J78" s="16">
        <v>64</v>
      </c>
      <c r="K78" s="16">
        <v>36</v>
      </c>
      <c r="L78" s="16">
        <v>15</v>
      </c>
      <c r="M78" s="81">
        <v>49.536000000000001</v>
      </c>
      <c r="N78" s="95">
        <v>49.536000000000001</v>
      </c>
      <c r="O78" s="64">
        <v>2530</v>
      </c>
      <c r="P78" s="65">
        <f>Table22457891011234567891011121314151617181920212223242526272829303132333438[[#This Row],[PEMBULATAN]]*O78</f>
        <v>125326.08</v>
      </c>
    </row>
    <row r="79" spans="1:16" ht="26.25" customHeight="1" x14ac:dyDescent="0.2">
      <c r="A79" s="14"/>
      <c r="B79" s="75"/>
      <c r="C79" s="73" t="s">
        <v>4329</v>
      </c>
      <c r="D79" s="78" t="s">
        <v>86</v>
      </c>
      <c r="E79" s="13">
        <v>44515</v>
      </c>
      <c r="F79" s="76" t="s">
        <v>554</v>
      </c>
      <c r="G79" s="13">
        <v>44515</v>
      </c>
      <c r="H79" s="77" t="s">
        <v>3366</v>
      </c>
      <c r="I79" s="16">
        <v>100</v>
      </c>
      <c r="J79" s="16">
        <v>61</v>
      </c>
      <c r="K79" s="16">
        <v>34</v>
      </c>
      <c r="L79" s="16">
        <v>28</v>
      </c>
      <c r="M79" s="81">
        <v>51.85</v>
      </c>
      <c r="N79" s="95">
        <v>51.85</v>
      </c>
      <c r="O79" s="64">
        <v>2530</v>
      </c>
      <c r="P79" s="65">
        <f>Table22457891011234567891011121314151617181920212223242526272829303132333438[[#This Row],[PEMBULATAN]]*O79</f>
        <v>131180.5</v>
      </c>
    </row>
    <row r="80" spans="1:16" ht="26.25" customHeight="1" x14ac:dyDescent="0.2">
      <c r="A80" s="14"/>
      <c r="B80" s="75"/>
      <c r="C80" s="73" t="s">
        <v>4330</v>
      </c>
      <c r="D80" s="78" t="s">
        <v>86</v>
      </c>
      <c r="E80" s="13">
        <v>44515</v>
      </c>
      <c r="F80" s="76" t="s">
        <v>554</v>
      </c>
      <c r="G80" s="13">
        <v>44515</v>
      </c>
      <c r="H80" s="77" t="s">
        <v>3366</v>
      </c>
      <c r="I80" s="16">
        <v>81</v>
      </c>
      <c r="J80" s="16">
        <v>52</v>
      </c>
      <c r="K80" s="16">
        <v>32</v>
      </c>
      <c r="L80" s="16">
        <v>11</v>
      </c>
      <c r="M80" s="81">
        <v>33.695999999999998</v>
      </c>
      <c r="N80" s="95">
        <v>33.695999999999998</v>
      </c>
      <c r="O80" s="64">
        <v>2530</v>
      </c>
      <c r="P80" s="65">
        <f>Table22457891011234567891011121314151617181920212223242526272829303132333438[[#This Row],[PEMBULATAN]]*O80</f>
        <v>85250.87999999999</v>
      </c>
    </row>
    <row r="81" spans="1:16" ht="26.25" customHeight="1" x14ac:dyDescent="0.2">
      <c r="A81" s="14"/>
      <c r="B81" s="75"/>
      <c r="C81" s="73" t="s">
        <v>4331</v>
      </c>
      <c r="D81" s="78" t="s">
        <v>86</v>
      </c>
      <c r="E81" s="13">
        <v>44515</v>
      </c>
      <c r="F81" s="76" t="s">
        <v>554</v>
      </c>
      <c r="G81" s="13">
        <v>44515</v>
      </c>
      <c r="H81" s="77" t="s">
        <v>3366</v>
      </c>
      <c r="I81" s="16">
        <v>62</v>
      </c>
      <c r="J81" s="16">
        <v>14</v>
      </c>
      <c r="K81" s="16">
        <v>15</v>
      </c>
      <c r="L81" s="16">
        <v>4</v>
      </c>
      <c r="M81" s="81">
        <v>3.2549999999999999</v>
      </c>
      <c r="N81" s="95">
        <v>4</v>
      </c>
      <c r="O81" s="64">
        <v>2530</v>
      </c>
      <c r="P81" s="65">
        <f>Table22457891011234567891011121314151617181920212223242526272829303132333438[[#This Row],[PEMBULATAN]]*O81</f>
        <v>10120</v>
      </c>
    </row>
    <row r="82" spans="1:16" ht="26.25" customHeight="1" x14ac:dyDescent="0.2">
      <c r="A82" s="14"/>
      <c r="B82" s="75"/>
      <c r="C82" s="73" t="s">
        <v>4332</v>
      </c>
      <c r="D82" s="78" t="s">
        <v>86</v>
      </c>
      <c r="E82" s="13">
        <v>44515</v>
      </c>
      <c r="F82" s="76" t="s">
        <v>554</v>
      </c>
      <c r="G82" s="13">
        <v>44515</v>
      </c>
      <c r="H82" s="77" t="s">
        <v>3366</v>
      </c>
      <c r="I82" s="16">
        <v>38</v>
      </c>
      <c r="J82" s="16">
        <v>49</v>
      </c>
      <c r="K82" s="16">
        <v>30</v>
      </c>
      <c r="L82" s="16">
        <v>2</v>
      </c>
      <c r="M82" s="81">
        <v>13.965</v>
      </c>
      <c r="N82" s="95">
        <v>13.965</v>
      </c>
      <c r="O82" s="64">
        <v>2530</v>
      </c>
      <c r="P82" s="65">
        <f>Table22457891011234567891011121314151617181920212223242526272829303132333438[[#This Row],[PEMBULATAN]]*O82</f>
        <v>35331.449999999997</v>
      </c>
    </row>
    <row r="83" spans="1:16" ht="26.25" customHeight="1" x14ac:dyDescent="0.2">
      <c r="A83" s="14"/>
      <c r="B83" s="75"/>
      <c r="C83" s="73" t="s">
        <v>4333</v>
      </c>
      <c r="D83" s="78" t="s">
        <v>86</v>
      </c>
      <c r="E83" s="13">
        <v>44515</v>
      </c>
      <c r="F83" s="76" t="s">
        <v>554</v>
      </c>
      <c r="G83" s="13">
        <v>44515</v>
      </c>
      <c r="H83" s="77" t="s">
        <v>3366</v>
      </c>
      <c r="I83" s="16">
        <v>44</v>
      </c>
      <c r="J83" s="16">
        <v>31</v>
      </c>
      <c r="K83" s="16">
        <v>32</v>
      </c>
      <c r="L83" s="16">
        <v>4</v>
      </c>
      <c r="M83" s="81">
        <v>10.912000000000001</v>
      </c>
      <c r="N83" s="95">
        <v>10.912000000000001</v>
      </c>
      <c r="O83" s="64">
        <v>2530</v>
      </c>
      <c r="P83" s="65">
        <f>Table22457891011234567891011121314151617181920212223242526272829303132333438[[#This Row],[PEMBULATAN]]*O83</f>
        <v>27607.360000000001</v>
      </c>
    </row>
    <row r="84" spans="1:16" ht="26.25" customHeight="1" x14ac:dyDescent="0.2">
      <c r="A84" s="14"/>
      <c r="B84" s="75"/>
      <c r="C84" s="73" t="s">
        <v>4334</v>
      </c>
      <c r="D84" s="78" t="s">
        <v>86</v>
      </c>
      <c r="E84" s="13">
        <v>44515</v>
      </c>
      <c r="F84" s="76" t="s">
        <v>554</v>
      </c>
      <c r="G84" s="13">
        <v>44515</v>
      </c>
      <c r="H84" s="77" t="s">
        <v>3366</v>
      </c>
      <c r="I84" s="16">
        <v>46</v>
      </c>
      <c r="J84" s="16">
        <v>30</v>
      </c>
      <c r="K84" s="16">
        <v>31</v>
      </c>
      <c r="L84" s="16">
        <v>3</v>
      </c>
      <c r="M84" s="81">
        <v>10.695</v>
      </c>
      <c r="N84" s="95">
        <v>10.695</v>
      </c>
      <c r="O84" s="64">
        <v>2530</v>
      </c>
      <c r="P84" s="65">
        <f>Table22457891011234567891011121314151617181920212223242526272829303132333438[[#This Row],[PEMBULATAN]]*O84</f>
        <v>27058.350000000002</v>
      </c>
    </row>
    <row r="85" spans="1:16" ht="26.25" customHeight="1" x14ac:dyDescent="0.2">
      <c r="A85" s="14"/>
      <c r="B85" s="75"/>
      <c r="C85" s="73" t="s">
        <v>4335</v>
      </c>
      <c r="D85" s="78" t="s">
        <v>86</v>
      </c>
      <c r="E85" s="13">
        <v>44515</v>
      </c>
      <c r="F85" s="76" t="s">
        <v>554</v>
      </c>
      <c r="G85" s="13">
        <v>44515</v>
      </c>
      <c r="H85" s="77" t="s">
        <v>3366</v>
      </c>
      <c r="I85" s="16">
        <v>80</v>
      </c>
      <c r="J85" s="16">
        <v>82</v>
      </c>
      <c r="K85" s="16">
        <v>21</v>
      </c>
      <c r="L85" s="16">
        <v>7</v>
      </c>
      <c r="M85" s="81">
        <v>34.44</v>
      </c>
      <c r="N85" s="95">
        <v>35</v>
      </c>
      <c r="O85" s="64">
        <v>2530</v>
      </c>
      <c r="P85" s="65">
        <f>Table22457891011234567891011121314151617181920212223242526272829303132333438[[#This Row],[PEMBULATAN]]*O85</f>
        <v>88550</v>
      </c>
    </row>
    <row r="86" spans="1:16" ht="26.25" customHeight="1" x14ac:dyDescent="0.2">
      <c r="A86" s="14"/>
      <c r="B86" s="75"/>
      <c r="C86" s="73" t="s">
        <v>4336</v>
      </c>
      <c r="D86" s="78" t="s">
        <v>86</v>
      </c>
      <c r="E86" s="13">
        <v>44515</v>
      </c>
      <c r="F86" s="76" t="s">
        <v>554</v>
      </c>
      <c r="G86" s="13">
        <v>44515</v>
      </c>
      <c r="H86" s="77" t="s">
        <v>3366</v>
      </c>
      <c r="I86" s="16">
        <v>80</v>
      </c>
      <c r="J86" s="16">
        <v>82</v>
      </c>
      <c r="K86" s="16">
        <v>32</v>
      </c>
      <c r="L86" s="16">
        <v>18</v>
      </c>
      <c r="M86" s="81">
        <v>52.48</v>
      </c>
      <c r="N86" s="95">
        <v>53</v>
      </c>
      <c r="O86" s="64">
        <v>2530</v>
      </c>
      <c r="P86" s="65">
        <f>Table22457891011234567891011121314151617181920212223242526272829303132333438[[#This Row],[PEMBULATAN]]*O86</f>
        <v>134090</v>
      </c>
    </row>
    <row r="87" spans="1:16" ht="26.25" customHeight="1" x14ac:dyDescent="0.2">
      <c r="A87" s="14"/>
      <c r="B87" s="75"/>
      <c r="C87" s="73" t="s">
        <v>4337</v>
      </c>
      <c r="D87" s="78" t="s">
        <v>86</v>
      </c>
      <c r="E87" s="13">
        <v>44515</v>
      </c>
      <c r="F87" s="76" t="s">
        <v>554</v>
      </c>
      <c r="G87" s="13">
        <v>44515</v>
      </c>
      <c r="H87" s="77" t="s">
        <v>3366</v>
      </c>
      <c r="I87" s="16">
        <v>91</v>
      </c>
      <c r="J87" s="16">
        <v>60</v>
      </c>
      <c r="K87" s="16">
        <v>47</v>
      </c>
      <c r="L87" s="16">
        <v>13</v>
      </c>
      <c r="M87" s="81">
        <v>64.155000000000001</v>
      </c>
      <c r="N87" s="95">
        <v>64.155000000000001</v>
      </c>
      <c r="O87" s="64">
        <v>2530</v>
      </c>
      <c r="P87" s="65">
        <f>Table22457891011234567891011121314151617181920212223242526272829303132333438[[#This Row],[PEMBULATAN]]*O87</f>
        <v>162312.15</v>
      </c>
    </row>
    <row r="88" spans="1:16" ht="26.25" customHeight="1" x14ac:dyDescent="0.2">
      <c r="A88" s="14"/>
      <c r="B88" s="75"/>
      <c r="C88" s="73" t="s">
        <v>4338</v>
      </c>
      <c r="D88" s="78" t="s">
        <v>86</v>
      </c>
      <c r="E88" s="13">
        <v>44515</v>
      </c>
      <c r="F88" s="76" t="s">
        <v>554</v>
      </c>
      <c r="G88" s="13">
        <v>44515</v>
      </c>
      <c r="H88" s="77" t="s">
        <v>3366</v>
      </c>
      <c r="I88" s="16">
        <v>94</v>
      </c>
      <c r="J88" s="16">
        <v>51</v>
      </c>
      <c r="K88" s="16">
        <v>44</v>
      </c>
      <c r="L88" s="16">
        <v>18</v>
      </c>
      <c r="M88" s="81">
        <v>52.734000000000002</v>
      </c>
      <c r="N88" s="95">
        <v>52.734000000000002</v>
      </c>
      <c r="O88" s="64">
        <v>2530</v>
      </c>
      <c r="P88" s="65">
        <f>Table22457891011234567891011121314151617181920212223242526272829303132333438[[#This Row],[PEMBULATAN]]*O88</f>
        <v>133417.02000000002</v>
      </c>
    </row>
    <row r="89" spans="1:16" ht="26.25" customHeight="1" x14ac:dyDescent="0.2">
      <c r="A89" s="14"/>
      <c r="B89" s="75"/>
      <c r="C89" s="73" t="s">
        <v>4339</v>
      </c>
      <c r="D89" s="78" t="s">
        <v>86</v>
      </c>
      <c r="E89" s="13">
        <v>44515</v>
      </c>
      <c r="F89" s="76" t="s">
        <v>554</v>
      </c>
      <c r="G89" s="13">
        <v>44515</v>
      </c>
      <c r="H89" s="77" t="s">
        <v>3366</v>
      </c>
      <c r="I89" s="16">
        <v>84</v>
      </c>
      <c r="J89" s="16">
        <v>50</v>
      </c>
      <c r="K89" s="16">
        <v>43</v>
      </c>
      <c r="L89" s="16">
        <v>19</v>
      </c>
      <c r="M89" s="81">
        <v>45.15</v>
      </c>
      <c r="N89" s="95">
        <v>45.15</v>
      </c>
      <c r="O89" s="64">
        <v>2530</v>
      </c>
      <c r="P89" s="65">
        <f>Table22457891011234567891011121314151617181920212223242526272829303132333438[[#This Row],[PEMBULATAN]]*O89</f>
        <v>114229.5</v>
      </c>
    </row>
    <row r="90" spans="1:16" ht="26.25" customHeight="1" x14ac:dyDescent="0.2">
      <c r="A90" s="14"/>
      <c r="B90" s="75"/>
      <c r="C90" s="73" t="s">
        <v>4340</v>
      </c>
      <c r="D90" s="78" t="s">
        <v>86</v>
      </c>
      <c r="E90" s="13">
        <v>44515</v>
      </c>
      <c r="F90" s="76" t="s">
        <v>554</v>
      </c>
      <c r="G90" s="13">
        <v>44515</v>
      </c>
      <c r="H90" s="77" t="s">
        <v>3366</v>
      </c>
      <c r="I90" s="16">
        <v>86</v>
      </c>
      <c r="J90" s="16">
        <v>68</v>
      </c>
      <c r="K90" s="16">
        <v>40</v>
      </c>
      <c r="L90" s="16">
        <v>20</v>
      </c>
      <c r="M90" s="81">
        <v>58.48</v>
      </c>
      <c r="N90" s="95">
        <v>59</v>
      </c>
      <c r="O90" s="64">
        <v>2530</v>
      </c>
      <c r="P90" s="65">
        <f>Table22457891011234567891011121314151617181920212223242526272829303132333438[[#This Row],[PEMBULATAN]]*O90</f>
        <v>149270</v>
      </c>
    </row>
    <row r="91" spans="1:16" ht="26.25" customHeight="1" x14ac:dyDescent="0.2">
      <c r="A91" s="14"/>
      <c r="B91" s="75"/>
      <c r="C91" s="73" t="s">
        <v>4341</v>
      </c>
      <c r="D91" s="78" t="s">
        <v>86</v>
      </c>
      <c r="E91" s="13">
        <v>44515</v>
      </c>
      <c r="F91" s="76" t="s">
        <v>554</v>
      </c>
      <c r="G91" s="13">
        <v>44515</v>
      </c>
      <c r="H91" s="77" t="s">
        <v>3366</v>
      </c>
      <c r="I91" s="16">
        <v>91</v>
      </c>
      <c r="J91" s="16">
        <v>51</v>
      </c>
      <c r="K91" s="16">
        <v>37</v>
      </c>
      <c r="L91" s="16">
        <v>24</v>
      </c>
      <c r="M91" s="81">
        <v>42.929250000000003</v>
      </c>
      <c r="N91" s="95">
        <v>42.929250000000003</v>
      </c>
      <c r="O91" s="64">
        <v>2530</v>
      </c>
      <c r="P91" s="65">
        <f>Table22457891011234567891011121314151617181920212223242526272829303132333438[[#This Row],[PEMBULATAN]]*O91</f>
        <v>108611.0025</v>
      </c>
    </row>
    <row r="92" spans="1:16" ht="26.25" customHeight="1" x14ac:dyDescent="0.2">
      <c r="A92" s="14"/>
      <c r="B92" s="75"/>
      <c r="C92" s="73" t="s">
        <v>4342</v>
      </c>
      <c r="D92" s="78" t="s">
        <v>86</v>
      </c>
      <c r="E92" s="13">
        <v>44515</v>
      </c>
      <c r="F92" s="76" t="s">
        <v>554</v>
      </c>
      <c r="G92" s="13">
        <v>44515</v>
      </c>
      <c r="H92" s="77" t="s">
        <v>3366</v>
      </c>
      <c r="I92" s="16">
        <v>90</v>
      </c>
      <c r="J92" s="16">
        <v>41</v>
      </c>
      <c r="K92" s="16">
        <v>20</v>
      </c>
      <c r="L92" s="16">
        <v>19</v>
      </c>
      <c r="M92" s="81">
        <v>18.45</v>
      </c>
      <c r="N92" s="95">
        <v>20</v>
      </c>
      <c r="O92" s="64">
        <v>2530</v>
      </c>
      <c r="P92" s="65">
        <f>Table22457891011234567891011121314151617181920212223242526272829303132333438[[#This Row],[PEMBULATAN]]*O92</f>
        <v>50600</v>
      </c>
    </row>
    <row r="93" spans="1:16" ht="26.25" customHeight="1" x14ac:dyDescent="0.2">
      <c r="A93" s="14"/>
      <c r="B93" s="75"/>
      <c r="C93" s="73" t="s">
        <v>4343</v>
      </c>
      <c r="D93" s="78" t="s">
        <v>86</v>
      </c>
      <c r="E93" s="13">
        <v>44515</v>
      </c>
      <c r="F93" s="76" t="s">
        <v>554</v>
      </c>
      <c r="G93" s="13">
        <v>44515</v>
      </c>
      <c r="H93" s="77" t="s">
        <v>3366</v>
      </c>
      <c r="I93" s="16">
        <v>97</v>
      </c>
      <c r="J93" s="16">
        <v>60</v>
      </c>
      <c r="K93" s="16">
        <v>35</v>
      </c>
      <c r="L93" s="16">
        <v>19</v>
      </c>
      <c r="M93" s="81">
        <v>50.924999999999997</v>
      </c>
      <c r="N93" s="95">
        <v>50.924999999999997</v>
      </c>
      <c r="O93" s="64">
        <v>2530</v>
      </c>
      <c r="P93" s="65">
        <f>Table22457891011234567891011121314151617181920212223242526272829303132333438[[#This Row],[PEMBULATAN]]*O93</f>
        <v>128840.25</v>
      </c>
    </row>
    <row r="94" spans="1:16" ht="26.25" customHeight="1" x14ac:dyDescent="0.2">
      <c r="A94" s="14"/>
      <c r="B94" s="75"/>
      <c r="C94" s="73" t="s">
        <v>4344</v>
      </c>
      <c r="D94" s="78" t="s">
        <v>86</v>
      </c>
      <c r="E94" s="13">
        <v>44515</v>
      </c>
      <c r="F94" s="76" t="s">
        <v>554</v>
      </c>
      <c r="G94" s="13">
        <v>44515</v>
      </c>
      <c r="H94" s="77" t="s">
        <v>3366</v>
      </c>
      <c r="I94" s="16">
        <v>67</v>
      </c>
      <c r="J94" s="16">
        <v>62</v>
      </c>
      <c r="K94" s="16">
        <v>23</v>
      </c>
      <c r="L94" s="16">
        <v>7</v>
      </c>
      <c r="M94" s="81">
        <v>23.8855</v>
      </c>
      <c r="N94" s="95">
        <v>23.8855</v>
      </c>
      <c r="O94" s="64">
        <v>2530</v>
      </c>
      <c r="P94" s="65">
        <f>Table22457891011234567891011121314151617181920212223242526272829303132333438[[#This Row],[PEMBULATAN]]*O94</f>
        <v>60430.315000000002</v>
      </c>
    </row>
    <row r="95" spans="1:16" ht="26.25" customHeight="1" x14ac:dyDescent="0.2">
      <c r="A95" s="14"/>
      <c r="B95" s="75"/>
      <c r="C95" s="73" t="s">
        <v>4345</v>
      </c>
      <c r="D95" s="78" t="s">
        <v>86</v>
      </c>
      <c r="E95" s="13">
        <v>44515</v>
      </c>
      <c r="F95" s="76" t="s">
        <v>554</v>
      </c>
      <c r="G95" s="13">
        <v>44515</v>
      </c>
      <c r="H95" s="77" t="s">
        <v>3366</v>
      </c>
      <c r="I95" s="16">
        <v>93</v>
      </c>
      <c r="J95" s="16">
        <v>54</v>
      </c>
      <c r="K95" s="16">
        <v>48</v>
      </c>
      <c r="L95" s="16">
        <v>16</v>
      </c>
      <c r="M95" s="81">
        <v>60.264000000000003</v>
      </c>
      <c r="N95" s="95">
        <v>60.264000000000003</v>
      </c>
      <c r="O95" s="64">
        <v>2530</v>
      </c>
      <c r="P95" s="65">
        <f>Table22457891011234567891011121314151617181920212223242526272829303132333438[[#This Row],[PEMBULATAN]]*O95</f>
        <v>152467.92000000001</v>
      </c>
    </row>
    <row r="96" spans="1:16" ht="26.25" customHeight="1" x14ac:dyDescent="0.2">
      <c r="A96" s="14"/>
      <c r="B96" s="75"/>
      <c r="C96" s="73" t="s">
        <v>4346</v>
      </c>
      <c r="D96" s="78" t="s">
        <v>86</v>
      </c>
      <c r="E96" s="13">
        <v>44515</v>
      </c>
      <c r="F96" s="76" t="s">
        <v>554</v>
      </c>
      <c r="G96" s="13">
        <v>44515</v>
      </c>
      <c r="H96" s="77" t="s">
        <v>3366</v>
      </c>
      <c r="I96" s="16">
        <v>91</v>
      </c>
      <c r="J96" s="16">
        <v>60</v>
      </c>
      <c r="K96" s="16">
        <v>40</v>
      </c>
      <c r="L96" s="16">
        <v>11</v>
      </c>
      <c r="M96" s="81">
        <v>54.6</v>
      </c>
      <c r="N96" s="95">
        <v>54.6</v>
      </c>
      <c r="O96" s="64">
        <v>2530</v>
      </c>
      <c r="P96" s="65">
        <f>Table22457891011234567891011121314151617181920212223242526272829303132333438[[#This Row],[PEMBULATAN]]*O96</f>
        <v>138138</v>
      </c>
    </row>
    <row r="97" spans="1:16" ht="26.25" customHeight="1" x14ac:dyDescent="0.2">
      <c r="A97" s="14"/>
      <c r="B97" s="75"/>
      <c r="C97" s="73" t="s">
        <v>4347</v>
      </c>
      <c r="D97" s="78" t="s">
        <v>86</v>
      </c>
      <c r="E97" s="13">
        <v>44515</v>
      </c>
      <c r="F97" s="76" t="s">
        <v>554</v>
      </c>
      <c r="G97" s="13">
        <v>44515</v>
      </c>
      <c r="H97" s="77" t="s">
        <v>3366</v>
      </c>
      <c r="I97" s="16">
        <v>81</v>
      </c>
      <c r="J97" s="16">
        <v>60</v>
      </c>
      <c r="K97" s="16">
        <v>40</v>
      </c>
      <c r="L97" s="16">
        <v>4</v>
      </c>
      <c r="M97" s="81">
        <v>48.6</v>
      </c>
      <c r="N97" s="95">
        <v>48.6</v>
      </c>
      <c r="O97" s="64">
        <v>2530</v>
      </c>
      <c r="P97" s="65">
        <f>Table22457891011234567891011121314151617181920212223242526272829303132333438[[#This Row],[PEMBULATAN]]*O97</f>
        <v>122958</v>
      </c>
    </row>
    <row r="98" spans="1:16" ht="26.25" customHeight="1" x14ac:dyDescent="0.2">
      <c r="A98" s="14"/>
      <c r="B98" s="75"/>
      <c r="C98" s="73" t="s">
        <v>4348</v>
      </c>
      <c r="D98" s="78" t="s">
        <v>86</v>
      </c>
      <c r="E98" s="13">
        <v>44515</v>
      </c>
      <c r="F98" s="76" t="s">
        <v>554</v>
      </c>
      <c r="G98" s="13">
        <v>44515</v>
      </c>
      <c r="H98" s="77" t="s">
        <v>3366</v>
      </c>
      <c r="I98" s="16">
        <v>83</v>
      </c>
      <c r="J98" s="16">
        <v>60</v>
      </c>
      <c r="K98" s="16">
        <v>23</v>
      </c>
      <c r="L98" s="16">
        <v>11</v>
      </c>
      <c r="M98" s="81">
        <v>28.635000000000002</v>
      </c>
      <c r="N98" s="95">
        <v>28.635000000000002</v>
      </c>
      <c r="O98" s="64">
        <v>2530</v>
      </c>
      <c r="P98" s="65">
        <f>Table22457891011234567891011121314151617181920212223242526272829303132333438[[#This Row],[PEMBULATAN]]*O98</f>
        <v>72446.55</v>
      </c>
    </row>
    <row r="99" spans="1:16" ht="26.25" customHeight="1" x14ac:dyDescent="0.2">
      <c r="A99" s="14"/>
      <c r="B99" s="75"/>
      <c r="C99" s="73" t="s">
        <v>4349</v>
      </c>
      <c r="D99" s="78" t="s">
        <v>86</v>
      </c>
      <c r="E99" s="13">
        <v>44515</v>
      </c>
      <c r="F99" s="76" t="s">
        <v>554</v>
      </c>
      <c r="G99" s="13">
        <v>44515</v>
      </c>
      <c r="H99" s="77" t="s">
        <v>3366</v>
      </c>
      <c r="I99" s="16">
        <v>180</v>
      </c>
      <c r="J99" s="16">
        <v>20</v>
      </c>
      <c r="K99" s="16">
        <v>15</v>
      </c>
      <c r="L99" s="16">
        <v>3</v>
      </c>
      <c r="M99" s="81">
        <v>13.5</v>
      </c>
      <c r="N99" s="95">
        <v>13.5</v>
      </c>
      <c r="O99" s="64">
        <v>2530</v>
      </c>
      <c r="P99" s="65">
        <f>Table22457891011234567891011121314151617181920212223242526272829303132333438[[#This Row],[PEMBULATAN]]*O99</f>
        <v>34155</v>
      </c>
    </row>
    <row r="100" spans="1:16" ht="26.25" customHeight="1" x14ac:dyDescent="0.2">
      <c r="A100" s="14"/>
      <c r="B100" s="75"/>
      <c r="C100" s="73" t="s">
        <v>4350</v>
      </c>
      <c r="D100" s="78" t="s">
        <v>86</v>
      </c>
      <c r="E100" s="13">
        <v>44515</v>
      </c>
      <c r="F100" s="76" t="s">
        <v>554</v>
      </c>
      <c r="G100" s="13">
        <v>44515</v>
      </c>
      <c r="H100" s="77" t="s">
        <v>3366</v>
      </c>
      <c r="I100" s="16">
        <v>93</v>
      </c>
      <c r="J100" s="16">
        <v>54</v>
      </c>
      <c r="K100" s="16">
        <v>15</v>
      </c>
      <c r="L100" s="16">
        <v>10</v>
      </c>
      <c r="M100" s="81">
        <v>18.8325</v>
      </c>
      <c r="N100" s="95">
        <v>18.8325</v>
      </c>
      <c r="O100" s="64">
        <v>2530</v>
      </c>
      <c r="P100" s="65">
        <f>Table22457891011234567891011121314151617181920212223242526272829303132333438[[#This Row],[PEMBULATAN]]*O100</f>
        <v>47646.224999999999</v>
      </c>
    </row>
    <row r="101" spans="1:16" ht="26.25" customHeight="1" x14ac:dyDescent="0.2">
      <c r="A101" s="14"/>
      <c r="B101" s="75"/>
      <c r="C101" s="73" t="s">
        <v>4351</v>
      </c>
      <c r="D101" s="78" t="s">
        <v>86</v>
      </c>
      <c r="E101" s="13">
        <v>44515</v>
      </c>
      <c r="F101" s="76" t="s">
        <v>554</v>
      </c>
      <c r="G101" s="13">
        <v>44515</v>
      </c>
      <c r="H101" s="77" t="s">
        <v>3366</v>
      </c>
      <c r="I101" s="16">
        <v>35</v>
      </c>
      <c r="J101" s="16">
        <v>26</v>
      </c>
      <c r="K101" s="16">
        <v>20</v>
      </c>
      <c r="L101" s="16">
        <v>6</v>
      </c>
      <c r="M101" s="81">
        <v>4.55</v>
      </c>
      <c r="N101" s="95">
        <v>6</v>
      </c>
      <c r="O101" s="64">
        <v>2530</v>
      </c>
      <c r="P101" s="65">
        <f>Table22457891011234567891011121314151617181920212223242526272829303132333438[[#This Row],[PEMBULATAN]]*O101</f>
        <v>15180</v>
      </c>
    </row>
    <row r="102" spans="1:16" ht="26.25" customHeight="1" x14ac:dyDescent="0.2">
      <c r="A102" s="14"/>
      <c r="B102" s="75"/>
      <c r="C102" s="73" t="s">
        <v>4352</v>
      </c>
      <c r="D102" s="78" t="s">
        <v>86</v>
      </c>
      <c r="E102" s="13">
        <v>44515</v>
      </c>
      <c r="F102" s="76" t="s">
        <v>554</v>
      </c>
      <c r="G102" s="13">
        <v>44515</v>
      </c>
      <c r="H102" s="77" t="s">
        <v>3366</v>
      </c>
      <c r="I102" s="16">
        <v>110</v>
      </c>
      <c r="J102" s="16">
        <v>17</v>
      </c>
      <c r="K102" s="16">
        <v>11</v>
      </c>
      <c r="L102" s="16">
        <v>7</v>
      </c>
      <c r="M102" s="81">
        <v>5.1425000000000001</v>
      </c>
      <c r="N102" s="95">
        <v>7</v>
      </c>
      <c r="O102" s="64">
        <v>2530</v>
      </c>
      <c r="P102" s="65">
        <f>Table22457891011234567891011121314151617181920212223242526272829303132333438[[#This Row],[PEMBULATAN]]*O102</f>
        <v>17710</v>
      </c>
    </row>
    <row r="103" spans="1:16" ht="26.25" customHeight="1" x14ac:dyDescent="0.2">
      <c r="A103" s="14"/>
      <c r="B103" s="75"/>
      <c r="C103" s="73" t="s">
        <v>4353</v>
      </c>
      <c r="D103" s="78" t="s">
        <v>86</v>
      </c>
      <c r="E103" s="13">
        <v>44515</v>
      </c>
      <c r="F103" s="76" t="s">
        <v>554</v>
      </c>
      <c r="G103" s="13">
        <v>44515</v>
      </c>
      <c r="H103" s="77" t="s">
        <v>3366</v>
      </c>
      <c r="I103" s="16">
        <v>145</v>
      </c>
      <c r="J103" s="16">
        <v>90</v>
      </c>
      <c r="K103" s="16">
        <v>20</v>
      </c>
      <c r="L103" s="16">
        <v>36</v>
      </c>
      <c r="M103" s="81">
        <v>65.25</v>
      </c>
      <c r="N103" s="95">
        <v>65.25</v>
      </c>
      <c r="O103" s="64">
        <v>2530</v>
      </c>
      <c r="P103" s="65">
        <f>Table22457891011234567891011121314151617181920212223242526272829303132333438[[#This Row],[PEMBULATAN]]*O103</f>
        <v>165082.5</v>
      </c>
    </row>
    <row r="104" spans="1:16" ht="26.25" customHeight="1" x14ac:dyDescent="0.2">
      <c r="A104" s="14"/>
      <c r="B104" s="75"/>
      <c r="C104" s="73" t="s">
        <v>4354</v>
      </c>
      <c r="D104" s="78" t="s">
        <v>86</v>
      </c>
      <c r="E104" s="13">
        <v>44515</v>
      </c>
      <c r="F104" s="76" t="s">
        <v>554</v>
      </c>
      <c r="G104" s="13">
        <v>44515</v>
      </c>
      <c r="H104" s="77" t="s">
        <v>3366</v>
      </c>
      <c r="I104" s="16">
        <v>145</v>
      </c>
      <c r="J104" s="16">
        <v>90</v>
      </c>
      <c r="K104" s="16">
        <v>20</v>
      </c>
      <c r="L104" s="16">
        <v>36</v>
      </c>
      <c r="M104" s="81">
        <v>65.25</v>
      </c>
      <c r="N104" s="95">
        <v>65.25</v>
      </c>
      <c r="O104" s="64">
        <v>2530</v>
      </c>
      <c r="P104" s="65">
        <f>Table22457891011234567891011121314151617181920212223242526272829303132333438[[#This Row],[PEMBULATAN]]*O104</f>
        <v>165082.5</v>
      </c>
    </row>
    <row r="105" spans="1:16" ht="26.25" customHeight="1" x14ac:dyDescent="0.2">
      <c r="A105" s="14"/>
      <c r="B105" s="75"/>
      <c r="C105" s="73" t="s">
        <v>4355</v>
      </c>
      <c r="D105" s="78" t="s">
        <v>86</v>
      </c>
      <c r="E105" s="13">
        <v>44515</v>
      </c>
      <c r="F105" s="76" t="s">
        <v>554</v>
      </c>
      <c r="G105" s="13">
        <v>44515</v>
      </c>
      <c r="H105" s="77" t="s">
        <v>3366</v>
      </c>
      <c r="I105" s="16">
        <v>86</v>
      </c>
      <c r="J105" s="16">
        <v>20</v>
      </c>
      <c r="K105" s="16">
        <v>20</v>
      </c>
      <c r="L105" s="16">
        <v>110</v>
      </c>
      <c r="M105" s="81">
        <v>8.6</v>
      </c>
      <c r="N105" s="95">
        <v>110</v>
      </c>
      <c r="O105" s="64">
        <v>2530</v>
      </c>
      <c r="P105" s="65">
        <f>Table22457891011234567891011121314151617181920212223242526272829303132333438[[#This Row],[PEMBULATAN]]*O105</f>
        <v>278300</v>
      </c>
    </row>
    <row r="106" spans="1:16" ht="26.25" customHeight="1" x14ac:dyDescent="0.2">
      <c r="A106" s="14"/>
      <c r="B106" s="75"/>
      <c r="C106" s="73" t="s">
        <v>4356</v>
      </c>
      <c r="D106" s="78" t="s">
        <v>86</v>
      </c>
      <c r="E106" s="13">
        <v>44515</v>
      </c>
      <c r="F106" s="76" t="s">
        <v>554</v>
      </c>
      <c r="G106" s="13">
        <v>44515</v>
      </c>
      <c r="H106" s="77" t="s">
        <v>3366</v>
      </c>
      <c r="I106" s="16">
        <v>81</v>
      </c>
      <c r="J106" s="16">
        <v>50</v>
      </c>
      <c r="K106" s="16">
        <v>30</v>
      </c>
      <c r="L106" s="16">
        <v>17</v>
      </c>
      <c r="M106" s="81">
        <v>30.375</v>
      </c>
      <c r="N106" s="95">
        <v>31</v>
      </c>
      <c r="O106" s="64">
        <v>2530</v>
      </c>
      <c r="P106" s="65">
        <f>Table22457891011234567891011121314151617181920212223242526272829303132333438[[#This Row],[PEMBULATAN]]*O106</f>
        <v>78430</v>
      </c>
    </row>
    <row r="107" spans="1:16" ht="26.25" customHeight="1" x14ac:dyDescent="0.2">
      <c r="A107" s="14"/>
      <c r="B107" s="75"/>
      <c r="C107" s="73" t="s">
        <v>4357</v>
      </c>
      <c r="D107" s="78" t="s">
        <v>86</v>
      </c>
      <c r="E107" s="13">
        <v>44515</v>
      </c>
      <c r="F107" s="76" t="s">
        <v>554</v>
      </c>
      <c r="G107" s="13">
        <v>44515</v>
      </c>
      <c r="H107" s="77" t="s">
        <v>3366</v>
      </c>
      <c r="I107" s="16">
        <v>73</v>
      </c>
      <c r="J107" s="16">
        <v>40</v>
      </c>
      <c r="K107" s="16">
        <v>50</v>
      </c>
      <c r="L107" s="16">
        <v>19</v>
      </c>
      <c r="M107" s="81">
        <v>36.5</v>
      </c>
      <c r="N107" s="95">
        <v>36.5</v>
      </c>
      <c r="O107" s="64">
        <v>2530</v>
      </c>
      <c r="P107" s="65">
        <f>Table22457891011234567891011121314151617181920212223242526272829303132333438[[#This Row],[PEMBULATAN]]*O107</f>
        <v>92345</v>
      </c>
    </row>
    <row r="108" spans="1:16" ht="26.25" customHeight="1" x14ac:dyDescent="0.2">
      <c r="A108" s="14"/>
      <c r="B108" s="75"/>
      <c r="C108" s="73" t="s">
        <v>4358</v>
      </c>
      <c r="D108" s="78" t="s">
        <v>86</v>
      </c>
      <c r="E108" s="13">
        <v>44515</v>
      </c>
      <c r="F108" s="76" t="s">
        <v>554</v>
      </c>
      <c r="G108" s="13">
        <v>44515</v>
      </c>
      <c r="H108" s="77" t="s">
        <v>3366</v>
      </c>
      <c r="I108" s="16">
        <v>83</v>
      </c>
      <c r="J108" s="16">
        <v>60</v>
      </c>
      <c r="K108" s="16">
        <v>20</v>
      </c>
      <c r="L108" s="16">
        <v>4</v>
      </c>
      <c r="M108" s="81">
        <v>24.9</v>
      </c>
      <c r="N108" s="95">
        <v>24.9</v>
      </c>
      <c r="O108" s="64">
        <v>2530</v>
      </c>
      <c r="P108" s="65">
        <f>Table22457891011234567891011121314151617181920212223242526272829303132333438[[#This Row],[PEMBULATAN]]*O108</f>
        <v>62997</v>
      </c>
    </row>
    <row r="109" spans="1:16" ht="26.25" customHeight="1" x14ac:dyDescent="0.2">
      <c r="A109" s="14"/>
      <c r="B109" s="75"/>
      <c r="C109" s="73" t="s">
        <v>4359</v>
      </c>
      <c r="D109" s="78" t="s">
        <v>86</v>
      </c>
      <c r="E109" s="13">
        <v>44515</v>
      </c>
      <c r="F109" s="76" t="s">
        <v>554</v>
      </c>
      <c r="G109" s="13">
        <v>44515</v>
      </c>
      <c r="H109" s="77" t="s">
        <v>3366</v>
      </c>
      <c r="I109" s="16">
        <v>80</v>
      </c>
      <c r="J109" s="16">
        <v>61</v>
      </c>
      <c r="K109" s="16">
        <v>20</v>
      </c>
      <c r="L109" s="16">
        <v>6</v>
      </c>
      <c r="M109" s="81">
        <v>24.4</v>
      </c>
      <c r="N109" s="95">
        <v>25</v>
      </c>
      <c r="O109" s="64">
        <v>2530</v>
      </c>
      <c r="P109" s="65">
        <f>Table22457891011234567891011121314151617181920212223242526272829303132333438[[#This Row],[PEMBULATAN]]*O109</f>
        <v>63250</v>
      </c>
    </row>
    <row r="110" spans="1:16" ht="26.25" customHeight="1" x14ac:dyDescent="0.2">
      <c r="A110" s="14"/>
      <c r="B110" s="75"/>
      <c r="C110" s="73" t="s">
        <v>4360</v>
      </c>
      <c r="D110" s="78" t="s">
        <v>86</v>
      </c>
      <c r="E110" s="13">
        <v>44515</v>
      </c>
      <c r="F110" s="76" t="s">
        <v>554</v>
      </c>
      <c r="G110" s="13">
        <v>44515</v>
      </c>
      <c r="H110" s="77" t="s">
        <v>3366</v>
      </c>
      <c r="I110" s="16">
        <v>50</v>
      </c>
      <c r="J110" s="16">
        <v>53</v>
      </c>
      <c r="K110" s="16">
        <v>20</v>
      </c>
      <c r="L110" s="16">
        <v>2</v>
      </c>
      <c r="M110" s="81">
        <v>13.25</v>
      </c>
      <c r="N110" s="95">
        <v>13.25</v>
      </c>
      <c r="O110" s="64">
        <v>2530</v>
      </c>
      <c r="P110" s="65">
        <f>Table22457891011234567891011121314151617181920212223242526272829303132333438[[#This Row],[PEMBULATAN]]*O110</f>
        <v>33522.5</v>
      </c>
    </row>
    <row r="111" spans="1:16" ht="26.25" customHeight="1" x14ac:dyDescent="0.2">
      <c r="A111" s="14"/>
      <c r="B111" s="75"/>
      <c r="C111" s="73" t="s">
        <v>4361</v>
      </c>
      <c r="D111" s="78" t="s">
        <v>86</v>
      </c>
      <c r="E111" s="13">
        <v>44515</v>
      </c>
      <c r="F111" s="76" t="s">
        <v>554</v>
      </c>
      <c r="G111" s="13">
        <v>44515</v>
      </c>
      <c r="H111" s="77" t="s">
        <v>3366</v>
      </c>
      <c r="I111" s="16">
        <v>30</v>
      </c>
      <c r="J111" s="16">
        <v>30</v>
      </c>
      <c r="K111" s="16">
        <v>15</v>
      </c>
      <c r="L111" s="16">
        <v>1</v>
      </c>
      <c r="M111" s="81">
        <v>3.375</v>
      </c>
      <c r="N111" s="95">
        <v>4</v>
      </c>
      <c r="O111" s="64">
        <v>2530</v>
      </c>
      <c r="P111" s="65">
        <f>Table22457891011234567891011121314151617181920212223242526272829303132333438[[#This Row],[PEMBULATAN]]*O111</f>
        <v>10120</v>
      </c>
    </row>
    <row r="112" spans="1:16" ht="26.25" customHeight="1" x14ac:dyDescent="0.2">
      <c r="A112" s="14"/>
      <c r="B112" s="75"/>
      <c r="C112" s="73" t="s">
        <v>4362</v>
      </c>
      <c r="D112" s="78" t="s">
        <v>86</v>
      </c>
      <c r="E112" s="13">
        <v>44515</v>
      </c>
      <c r="F112" s="76" t="s">
        <v>554</v>
      </c>
      <c r="G112" s="13">
        <v>44515</v>
      </c>
      <c r="H112" s="77" t="s">
        <v>3366</v>
      </c>
      <c r="I112" s="16">
        <v>79</v>
      </c>
      <c r="J112" s="16">
        <v>42</v>
      </c>
      <c r="K112" s="16">
        <v>30</v>
      </c>
      <c r="L112" s="16">
        <v>2</v>
      </c>
      <c r="M112" s="81">
        <v>24.885000000000002</v>
      </c>
      <c r="N112" s="95">
        <v>24.885000000000002</v>
      </c>
      <c r="O112" s="64">
        <v>2530</v>
      </c>
      <c r="P112" s="65">
        <f>Table22457891011234567891011121314151617181920212223242526272829303132333438[[#This Row],[PEMBULATAN]]*O112</f>
        <v>62959.05</v>
      </c>
    </row>
    <row r="113" spans="1:16" ht="26.25" customHeight="1" x14ac:dyDescent="0.2">
      <c r="A113" s="14"/>
      <c r="B113" s="75"/>
      <c r="C113" s="73" t="s">
        <v>4363</v>
      </c>
      <c r="D113" s="78" t="s">
        <v>86</v>
      </c>
      <c r="E113" s="13">
        <v>44515</v>
      </c>
      <c r="F113" s="76" t="s">
        <v>554</v>
      </c>
      <c r="G113" s="13">
        <v>44515</v>
      </c>
      <c r="H113" s="77" t="s">
        <v>3366</v>
      </c>
      <c r="I113" s="16">
        <v>51</v>
      </c>
      <c r="J113" s="16">
        <v>32</v>
      </c>
      <c r="K113" s="16">
        <v>15</v>
      </c>
      <c r="L113" s="16">
        <v>7</v>
      </c>
      <c r="M113" s="81">
        <v>6.12</v>
      </c>
      <c r="N113" s="95">
        <v>7</v>
      </c>
      <c r="O113" s="64">
        <v>2530</v>
      </c>
      <c r="P113" s="65">
        <f>Table22457891011234567891011121314151617181920212223242526272829303132333438[[#This Row],[PEMBULATAN]]*O113</f>
        <v>17710</v>
      </c>
    </row>
    <row r="114" spans="1:16" ht="26.25" customHeight="1" x14ac:dyDescent="0.2">
      <c r="A114" s="14"/>
      <c r="B114" s="75"/>
      <c r="C114" s="73" t="s">
        <v>4364</v>
      </c>
      <c r="D114" s="78" t="s">
        <v>86</v>
      </c>
      <c r="E114" s="13">
        <v>44515</v>
      </c>
      <c r="F114" s="76" t="s">
        <v>554</v>
      </c>
      <c r="G114" s="13">
        <v>44515</v>
      </c>
      <c r="H114" s="77" t="s">
        <v>3366</v>
      </c>
      <c r="I114" s="16">
        <v>50</v>
      </c>
      <c r="J114" s="16">
        <v>40</v>
      </c>
      <c r="K114" s="16">
        <v>10</v>
      </c>
      <c r="L114" s="16">
        <v>4</v>
      </c>
      <c r="M114" s="81">
        <v>5</v>
      </c>
      <c r="N114" s="95">
        <v>5</v>
      </c>
      <c r="O114" s="64">
        <v>2530</v>
      </c>
      <c r="P114" s="65">
        <f>Table22457891011234567891011121314151617181920212223242526272829303132333438[[#This Row],[PEMBULATAN]]*O114</f>
        <v>12650</v>
      </c>
    </row>
    <row r="115" spans="1:16" ht="26.25" customHeight="1" x14ac:dyDescent="0.2">
      <c r="A115" s="14"/>
      <c r="B115" s="75"/>
      <c r="C115" s="73" t="s">
        <v>4365</v>
      </c>
      <c r="D115" s="78" t="s">
        <v>86</v>
      </c>
      <c r="E115" s="13">
        <v>44515</v>
      </c>
      <c r="F115" s="76" t="s">
        <v>554</v>
      </c>
      <c r="G115" s="13">
        <v>44515</v>
      </c>
      <c r="H115" s="77" t="s">
        <v>3366</v>
      </c>
      <c r="I115" s="16">
        <v>50</v>
      </c>
      <c r="J115" s="16">
        <v>40</v>
      </c>
      <c r="K115" s="16">
        <v>15</v>
      </c>
      <c r="L115" s="16">
        <v>4</v>
      </c>
      <c r="M115" s="81">
        <v>7.5</v>
      </c>
      <c r="N115" s="95">
        <v>7.5</v>
      </c>
      <c r="O115" s="64">
        <v>2530</v>
      </c>
      <c r="P115" s="65">
        <f>Table22457891011234567891011121314151617181920212223242526272829303132333438[[#This Row],[PEMBULATAN]]*O115</f>
        <v>18975</v>
      </c>
    </row>
    <row r="116" spans="1:16" ht="26.25" customHeight="1" x14ac:dyDescent="0.2">
      <c r="A116" s="14"/>
      <c r="B116" s="75"/>
      <c r="C116" s="73" t="s">
        <v>4366</v>
      </c>
      <c r="D116" s="78" t="s">
        <v>86</v>
      </c>
      <c r="E116" s="13">
        <v>44515</v>
      </c>
      <c r="F116" s="76" t="s">
        <v>554</v>
      </c>
      <c r="G116" s="13">
        <v>44515</v>
      </c>
      <c r="H116" s="77" t="s">
        <v>3366</v>
      </c>
      <c r="I116" s="16">
        <v>39</v>
      </c>
      <c r="J116" s="16">
        <v>20</v>
      </c>
      <c r="K116" s="16">
        <v>5</v>
      </c>
      <c r="L116" s="16">
        <v>1</v>
      </c>
      <c r="M116" s="81">
        <v>0.97499999999999998</v>
      </c>
      <c r="N116" s="95">
        <v>1</v>
      </c>
      <c r="O116" s="64">
        <v>2530</v>
      </c>
      <c r="P116" s="65">
        <f>Table22457891011234567891011121314151617181920212223242526272829303132333438[[#This Row],[PEMBULATAN]]*O116</f>
        <v>2530</v>
      </c>
    </row>
    <row r="117" spans="1:16" ht="26.25" customHeight="1" x14ac:dyDescent="0.2">
      <c r="A117" s="14"/>
      <c r="B117" s="75"/>
      <c r="C117" s="73" t="s">
        <v>4367</v>
      </c>
      <c r="D117" s="78" t="s">
        <v>86</v>
      </c>
      <c r="E117" s="13">
        <v>44515</v>
      </c>
      <c r="F117" s="76" t="s">
        <v>554</v>
      </c>
      <c r="G117" s="13">
        <v>44515</v>
      </c>
      <c r="H117" s="77" t="s">
        <v>3366</v>
      </c>
      <c r="I117" s="16">
        <v>80</v>
      </c>
      <c r="J117" s="16">
        <v>51</v>
      </c>
      <c r="K117" s="16">
        <v>20</v>
      </c>
      <c r="L117" s="16">
        <v>15</v>
      </c>
      <c r="M117" s="81">
        <v>20.399999999999999</v>
      </c>
      <c r="N117" s="95">
        <v>21</v>
      </c>
      <c r="O117" s="64">
        <v>2530</v>
      </c>
      <c r="P117" s="65">
        <f>Table22457891011234567891011121314151617181920212223242526272829303132333438[[#This Row],[PEMBULATAN]]*O117</f>
        <v>53130</v>
      </c>
    </row>
    <row r="118" spans="1:16" ht="26.25" customHeight="1" x14ac:dyDescent="0.2">
      <c r="A118" s="14"/>
      <c r="B118" s="75"/>
      <c r="C118" s="73" t="s">
        <v>4368</v>
      </c>
      <c r="D118" s="78" t="s">
        <v>86</v>
      </c>
      <c r="E118" s="13">
        <v>44515</v>
      </c>
      <c r="F118" s="76" t="s">
        <v>554</v>
      </c>
      <c r="G118" s="13">
        <v>44515</v>
      </c>
      <c r="H118" s="77" t="s">
        <v>3366</v>
      </c>
      <c r="I118" s="16">
        <v>105</v>
      </c>
      <c r="J118" s="16">
        <v>65</v>
      </c>
      <c r="K118" s="16">
        <v>25</v>
      </c>
      <c r="L118" s="16">
        <v>16</v>
      </c>
      <c r="M118" s="81">
        <v>42.65625</v>
      </c>
      <c r="N118" s="95">
        <v>42.65625</v>
      </c>
      <c r="O118" s="64">
        <v>2530</v>
      </c>
      <c r="P118" s="65">
        <f>Table22457891011234567891011121314151617181920212223242526272829303132333438[[#This Row],[PEMBULATAN]]*O118</f>
        <v>107920.3125</v>
      </c>
    </row>
    <row r="119" spans="1:16" ht="26.25" customHeight="1" x14ac:dyDescent="0.2">
      <c r="A119" s="14"/>
      <c r="B119" s="75"/>
      <c r="C119" s="73" t="s">
        <v>4369</v>
      </c>
      <c r="D119" s="78" t="s">
        <v>86</v>
      </c>
      <c r="E119" s="13">
        <v>44515</v>
      </c>
      <c r="F119" s="76" t="s">
        <v>554</v>
      </c>
      <c r="G119" s="13">
        <v>44515</v>
      </c>
      <c r="H119" s="77" t="s">
        <v>3366</v>
      </c>
      <c r="I119" s="16">
        <v>97</v>
      </c>
      <c r="J119" s="16">
        <v>50</v>
      </c>
      <c r="K119" s="16">
        <v>30</v>
      </c>
      <c r="L119" s="16">
        <v>3</v>
      </c>
      <c r="M119" s="81">
        <v>36.375</v>
      </c>
      <c r="N119" s="95">
        <v>37</v>
      </c>
      <c r="O119" s="64">
        <v>2530</v>
      </c>
      <c r="P119" s="65">
        <f>Table22457891011234567891011121314151617181920212223242526272829303132333438[[#This Row],[PEMBULATAN]]*O119</f>
        <v>93610</v>
      </c>
    </row>
    <row r="120" spans="1:16" ht="26.25" customHeight="1" x14ac:dyDescent="0.2">
      <c r="A120" s="14"/>
      <c r="B120" s="75"/>
      <c r="C120" s="73" t="s">
        <v>4370</v>
      </c>
      <c r="D120" s="78" t="s">
        <v>86</v>
      </c>
      <c r="E120" s="13">
        <v>44515</v>
      </c>
      <c r="F120" s="76" t="s">
        <v>554</v>
      </c>
      <c r="G120" s="13">
        <v>44515</v>
      </c>
      <c r="H120" s="77" t="s">
        <v>3366</v>
      </c>
      <c r="I120" s="16">
        <v>81</v>
      </c>
      <c r="J120" s="16">
        <v>34</v>
      </c>
      <c r="K120" s="16">
        <v>20</v>
      </c>
      <c r="L120" s="16">
        <v>7</v>
      </c>
      <c r="M120" s="81">
        <v>13.77</v>
      </c>
      <c r="N120" s="95">
        <v>13.77</v>
      </c>
      <c r="O120" s="64">
        <v>2530</v>
      </c>
      <c r="P120" s="65">
        <f>Table22457891011234567891011121314151617181920212223242526272829303132333438[[#This Row],[PEMBULATAN]]*O120</f>
        <v>34838.1</v>
      </c>
    </row>
    <row r="121" spans="1:16" ht="26.25" customHeight="1" x14ac:dyDescent="0.2">
      <c r="A121" s="14"/>
      <c r="B121" s="75"/>
      <c r="C121" s="73" t="s">
        <v>4371</v>
      </c>
      <c r="D121" s="78" t="s">
        <v>86</v>
      </c>
      <c r="E121" s="13">
        <v>44515</v>
      </c>
      <c r="F121" s="76" t="s">
        <v>554</v>
      </c>
      <c r="G121" s="13">
        <v>44515</v>
      </c>
      <c r="H121" s="77" t="s">
        <v>3366</v>
      </c>
      <c r="I121" s="16">
        <v>53</v>
      </c>
      <c r="J121" s="16">
        <v>26</v>
      </c>
      <c r="K121" s="16">
        <v>15</v>
      </c>
      <c r="L121" s="16">
        <v>5</v>
      </c>
      <c r="M121" s="81">
        <v>5.1675000000000004</v>
      </c>
      <c r="N121" s="95">
        <v>5.1675000000000004</v>
      </c>
      <c r="O121" s="64">
        <v>2530</v>
      </c>
      <c r="P121" s="65">
        <f>Table22457891011234567891011121314151617181920212223242526272829303132333438[[#This Row],[PEMBULATAN]]*O121</f>
        <v>13073.775000000001</v>
      </c>
    </row>
    <row r="122" spans="1:16" ht="26.25" customHeight="1" x14ac:dyDescent="0.2">
      <c r="A122" s="14"/>
      <c r="B122" s="75"/>
      <c r="C122" s="73" t="s">
        <v>4372</v>
      </c>
      <c r="D122" s="78" t="s">
        <v>86</v>
      </c>
      <c r="E122" s="13">
        <v>44515</v>
      </c>
      <c r="F122" s="76" t="s">
        <v>554</v>
      </c>
      <c r="G122" s="13">
        <v>44515</v>
      </c>
      <c r="H122" s="77" t="s">
        <v>3366</v>
      </c>
      <c r="I122" s="16">
        <v>90</v>
      </c>
      <c r="J122" s="16">
        <v>50</v>
      </c>
      <c r="K122" s="16">
        <v>31</v>
      </c>
      <c r="L122" s="16">
        <v>26</v>
      </c>
      <c r="M122" s="81">
        <v>34.875</v>
      </c>
      <c r="N122" s="95">
        <v>34.875</v>
      </c>
      <c r="O122" s="64">
        <v>2530</v>
      </c>
      <c r="P122" s="65">
        <f>Table22457891011234567891011121314151617181920212223242526272829303132333438[[#This Row],[PEMBULATAN]]*O122</f>
        <v>88233.75</v>
      </c>
    </row>
    <row r="123" spans="1:16" ht="26.25" customHeight="1" x14ac:dyDescent="0.2">
      <c r="A123" s="14"/>
      <c r="B123" s="75"/>
      <c r="C123" s="73" t="s">
        <v>4373</v>
      </c>
      <c r="D123" s="78" t="s">
        <v>86</v>
      </c>
      <c r="E123" s="13">
        <v>44515</v>
      </c>
      <c r="F123" s="76" t="s">
        <v>554</v>
      </c>
      <c r="G123" s="13">
        <v>44515</v>
      </c>
      <c r="H123" s="77" t="s">
        <v>3366</v>
      </c>
      <c r="I123" s="16">
        <v>60</v>
      </c>
      <c r="J123" s="16">
        <v>61</v>
      </c>
      <c r="K123" s="16">
        <v>24</v>
      </c>
      <c r="L123" s="16">
        <v>14</v>
      </c>
      <c r="M123" s="81">
        <v>21.96</v>
      </c>
      <c r="N123" s="95">
        <v>21.96</v>
      </c>
      <c r="O123" s="64">
        <v>2530</v>
      </c>
      <c r="P123" s="65">
        <f>Table22457891011234567891011121314151617181920212223242526272829303132333438[[#This Row],[PEMBULATAN]]*O123</f>
        <v>55558.8</v>
      </c>
    </row>
    <row r="124" spans="1:16" ht="26.25" customHeight="1" x14ac:dyDescent="0.2">
      <c r="A124" s="14"/>
      <c r="B124" s="75"/>
      <c r="C124" s="73" t="s">
        <v>4374</v>
      </c>
      <c r="D124" s="78" t="s">
        <v>86</v>
      </c>
      <c r="E124" s="13">
        <v>44515</v>
      </c>
      <c r="F124" s="76" t="s">
        <v>554</v>
      </c>
      <c r="G124" s="13">
        <v>44515</v>
      </c>
      <c r="H124" s="77" t="s">
        <v>3366</v>
      </c>
      <c r="I124" s="16">
        <v>92</v>
      </c>
      <c r="J124" s="16">
        <v>50</v>
      </c>
      <c r="K124" s="16">
        <v>30</v>
      </c>
      <c r="L124" s="16">
        <v>19</v>
      </c>
      <c r="M124" s="81">
        <v>34.5</v>
      </c>
      <c r="N124" s="95">
        <v>34.5</v>
      </c>
      <c r="O124" s="64">
        <v>2530</v>
      </c>
      <c r="P124" s="65">
        <f>Table22457891011234567891011121314151617181920212223242526272829303132333438[[#This Row],[PEMBULATAN]]*O124</f>
        <v>87285</v>
      </c>
    </row>
    <row r="125" spans="1:16" ht="26.25" customHeight="1" x14ac:dyDescent="0.2">
      <c r="A125" s="14"/>
      <c r="B125" s="124"/>
      <c r="C125" s="73" t="s">
        <v>4375</v>
      </c>
      <c r="D125" s="78" t="s">
        <v>86</v>
      </c>
      <c r="E125" s="13">
        <v>44515</v>
      </c>
      <c r="F125" s="76" t="s">
        <v>554</v>
      </c>
      <c r="G125" s="13">
        <v>44515</v>
      </c>
      <c r="H125" s="77" t="s">
        <v>3366</v>
      </c>
      <c r="I125" s="16">
        <v>100</v>
      </c>
      <c r="J125" s="16">
        <v>52</v>
      </c>
      <c r="K125" s="16">
        <v>35</v>
      </c>
      <c r="L125" s="16">
        <v>30</v>
      </c>
      <c r="M125" s="81">
        <v>45.5</v>
      </c>
      <c r="N125" s="95">
        <v>45.5</v>
      </c>
      <c r="O125" s="64">
        <v>2530</v>
      </c>
      <c r="P125" s="65">
        <f>Table22457891011234567891011121314151617181920212223242526272829303132333438[[#This Row],[PEMBULATAN]]*O125</f>
        <v>115115</v>
      </c>
    </row>
    <row r="126" spans="1:16" ht="26.25" customHeight="1" x14ac:dyDescent="0.2">
      <c r="A126" s="14"/>
      <c r="B126" s="75" t="s">
        <v>4376</v>
      </c>
      <c r="C126" s="73" t="s">
        <v>4377</v>
      </c>
      <c r="D126" s="78" t="s">
        <v>86</v>
      </c>
      <c r="E126" s="13">
        <v>44515</v>
      </c>
      <c r="F126" s="76" t="s">
        <v>554</v>
      </c>
      <c r="G126" s="13">
        <v>44515</v>
      </c>
      <c r="H126" s="77" t="s">
        <v>3366</v>
      </c>
      <c r="I126" s="16">
        <v>10</v>
      </c>
      <c r="J126" s="16">
        <v>53</v>
      </c>
      <c r="K126" s="16">
        <v>20</v>
      </c>
      <c r="L126" s="16">
        <v>9</v>
      </c>
      <c r="M126" s="81">
        <v>2.65</v>
      </c>
      <c r="N126" s="95">
        <v>9</v>
      </c>
      <c r="O126" s="64">
        <v>2530</v>
      </c>
      <c r="P126" s="65">
        <f>Table22457891011234567891011121314151617181920212223242526272829303132333438[[#This Row],[PEMBULATAN]]*O126</f>
        <v>22770</v>
      </c>
    </row>
    <row r="127" spans="1:16" ht="26.25" customHeight="1" x14ac:dyDescent="0.2">
      <c r="A127" s="14"/>
      <c r="B127" s="75"/>
      <c r="C127" s="73" t="s">
        <v>4378</v>
      </c>
      <c r="D127" s="78" t="s">
        <v>86</v>
      </c>
      <c r="E127" s="13">
        <v>44515</v>
      </c>
      <c r="F127" s="76" t="s">
        <v>554</v>
      </c>
      <c r="G127" s="13">
        <v>44515</v>
      </c>
      <c r="H127" s="77" t="s">
        <v>3366</v>
      </c>
      <c r="I127" s="16">
        <v>59</v>
      </c>
      <c r="J127" s="16">
        <v>46</v>
      </c>
      <c r="K127" s="16">
        <v>23</v>
      </c>
      <c r="L127" s="16">
        <v>8</v>
      </c>
      <c r="M127" s="81">
        <v>15.605499999999999</v>
      </c>
      <c r="N127" s="95">
        <v>15.605499999999999</v>
      </c>
      <c r="O127" s="64">
        <v>2530</v>
      </c>
      <c r="P127" s="65">
        <f>Table22457891011234567891011121314151617181920212223242526272829303132333438[[#This Row],[PEMBULATAN]]*O127</f>
        <v>39481.915000000001</v>
      </c>
    </row>
    <row r="128" spans="1:16" ht="26.25" customHeight="1" x14ac:dyDescent="0.2">
      <c r="A128" s="14"/>
      <c r="B128" s="75"/>
      <c r="C128" s="73" t="s">
        <v>4379</v>
      </c>
      <c r="D128" s="78" t="s">
        <v>86</v>
      </c>
      <c r="E128" s="13">
        <v>44515</v>
      </c>
      <c r="F128" s="76" t="s">
        <v>554</v>
      </c>
      <c r="G128" s="13">
        <v>44515</v>
      </c>
      <c r="H128" s="77" t="s">
        <v>3366</v>
      </c>
      <c r="I128" s="16">
        <v>60</v>
      </c>
      <c r="J128" s="16">
        <v>41</v>
      </c>
      <c r="K128" s="16">
        <v>13</v>
      </c>
      <c r="L128" s="16">
        <v>1</v>
      </c>
      <c r="M128" s="81">
        <v>7.9950000000000001</v>
      </c>
      <c r="N128" s="95">
        <v>7.9950000000000001</v>
      </c>
      <c r="O128" s="64">
        <v>2530</v>
      </c>
      <c r="P128" s="65">
        <f>Table22457891011234567891011121314151617181920212223242526272829303132333438[[#This Row],[PEMBULATAN]]*O128</f>
        <v>20227.349999999999</v>
      </c>
    </row>
    <row r="129" spans="1:16" ht="26.25" customHeight="1" x14ac:dyDescent="0.2">
      <c r="A129" s="14"/>
      <c r="B129" s="75"/>
      <c r="C129" s="73" t="s">
        <v>4380</v>
      </c>
      <c r="D129" s="78" t="s">
        <v>86</v>
      </c>
      <c r="E129" s="13">
        <v>44515</v>
      </c>
      <c r="F129" s="76" t="s">
        <v>554</v>
      </c>
      <c r="G129" s="13">
        <v>44515</v>
      </c>
      <c r="H129" s="77" t="s">
        <v>3366</v>
      </c>
      <c r="I129" s="16">
        <v>30</v>
      </c>
      <c r="J129" s="16">
        <v>26</v>
      </c>
      <c r="K129" s="16">
        <v>29</v>
      </c>
      <c r="L129" s="16">
        <v>10</v>
      </c>
      <c r="M129" s="81">
        <v>5.6550000000000002</v>
      </c>
      <c r="N129" s="95">
        <v>10</v>
      </c>
      <c r="O129" s="64">
        <v>2530</v>
      </c>
      <c r="P129" s="65">
        <f>Table22457891011234567891011121314151617181920212223242526272829303132333438[[#This Row],[PEMBULATAN]]*O129</f>
        <v>25300</v>
      </c>
    </row>
    <row r="130" spans="1:16" ht="26.25" customHeight="1" x14ac:dyDescent="0.2">
      <c r="A130" s="14"/>
      <c r="B130" s="75"/>
      <c r="C130" s="73" t="s">
        <v>4381</v>
      </c>
      <c r="D130" s="78" t="s">
        <v>86</v>
      </c>
      <c r="E130" s="13">
        <v>44515</v>
      </c>
      <c r="F130" s="76" t="s">
        <v>554</v>
      </c>
      <c r="G130" s="13">
        <v>44515</v>
      </c>
      <c r="H130" s="77" t="s">
        <v>3366</v>
      </c>
      <c r="I130" s="16">
        <v>37</v>
      </c>
      <c r="J130" s="16">
        <v>34</v>
      </c>
      <c r="K130" s="16">
        <v>24</v>
      </c>
      <c r="L130" s="16">
        <v>9</v>
      </c>
      <c r="M130" s="81">
        <v>7.548</v>
      </c>
      <c r="N130" s="95">
        <v>9</v>
      </c>
      <c r="O130" s="64">
        <v>2530</v>
      </c>
      <c r="P130" s="65">
        <f>Table22457891011234567891011121314151617181920212223242526272829303132333438[[#This Row],[PEMBULATAN]]*O130</f>
        <v>22770</v>
      </c>
    </row>
    <row r="131" spans="1:16" ht="26.25" customHeight="1" x14ac:dyDescent="0.2">
      <c r="A131" s="14"/>
      <c r="B131" s="124"/>
      <c r="C131" s="73" t="s">
        <v>4382</v>
      </c>
      <c r="D131" s="78" t="s">
        <v>86</v>
      </c>
      <c r="E131" s="13">
        <v>44515</v>
      </c>
      <c r="F131" s="76" t="s">
        <v>554</v>
      </c>
      <c r="G131" s="13">
        <v>44515</v>
      </c>
      <c r="H131" s="77" t="s">
        <v>3366</v>
      </c>
      <c r="I131" s="16">
        <v>60</v>
      </c>
      <c r="J131" s="16">
        <v>64</v>
      </c>
      <c r="K131" s="16">
        <v>26</v>
      </c>
      <c r="L131" s="16">
        <v>10</v>
      </c>
      <c r="M131" s="81">
        <v>24.96</v>
      </c>
      <c r="N131" s="95">
        <v>24.96</v>
      </c>
      <c r="O131" s="64">
        <v>2530</v>
      </c>
      <c r="P131" s="65">
        <f>Table22457891011234567891011121314151617181920212223242526272829303132333438[[#This Row],[PEMBULATAN]]*O131</f>
        <v>63148.800000000003</v>
      </c>
    </row>
    <row r="132" spans="1:16" ht="26.25" customHeight="1" x14ac:dyDescent="0.2">
      <c r="A132" s="14"/>
      <c r="B132" s="124" t="s">
        <v>4383</v>
      </c>
      <c r="C132" s="73" t="s">
        <v>4384</v>
      </c>
      <c r="D132" s="78" t="s">
        <v>86</v>
      </c>
      <c r="E132" s="13">
        <v>44515</v>
      </c>
      <c r="F132" s="76" t="s">
        <v>554</v>
      </c>
      <c r="G132" s="13">
        <v>44515</v>
      </c>
      <c r="H132" s="77" t="s">
        <v>3366</v>
      </c>
      <c r="I132" s="16">
        <v>50</v>
      </c>
      <c r="J132" s="16">
        <v>41</v>
      </c>
      <c r="K132" s="16">
        <v>12</v>
      </c>
      <c r="L132" s="16">
        <v>9</v>
      </c>
      <c r="M132" s="81">
        <v>6.15</v>
      </c>
      <c r="N132" s="95">
        <v>9</v>
      </c>
      <c r="O132" s="64">
        <v>2530</v>
      </c>
      <c r="P132" s="65">
        <f>Table22457891011234567891011121314151617181920212223242526272829303132333438[[#This Row],[PEMBULATAN]]*O132</f>
        <v>22770</v>
      </c>
    </row>
    <row r="133" spans="1:16" ht="26.25" customHeight="1" x14ac:dyDescent="0.2">
      <c r="A133" s="14"/>
      <c r="B133" s="75" t="s">
        <v>4385</v>
      </c>
      <c r="C133" s="73" t="s">
        <v>4386</v>
      </c>
      <c r="D133" s="78" t="s">
        <v>86</v>
      </c>
      <c r="E133" s="13">
        <v>44515</v>
      </c>
      <c r="F133" s="76" t="s">
        <v>554</v>
      </c>
      <c r="G133" s="13">
        <v>44515</v>
      </c>
      <c r="H133" s="77" t="s">
        <v>3366</v>
      </c>
      <c r="I133" s="16">
        <v>40</v>
      </c>
      <c r="J133" s="16">
        <v>32</v>
      </c>
      <c r="K133" s="16">
        <v>12</v>
      </c>
      <c r="L133" s="16">
        <v>10</v>
      </c>
      <c r="M133" s="81">
        <v>3.84</v>
      </c>
      <c r="N133" s="95">
        <v>10</v>
      </c>
      <c r="O133" s="64">
        <v>2530</v>
      </c>
      <c r="P133" s="65">
        <f>Table22457891011234567891011121314151617181920212223242526272829303132333438[[#This Row],[PEMBULATAN]]*O133</f>
        <v>25300</v>
      </c>
    </row>
    <row r="134" spans="1:16" ht="26.25" customHeight="1" x14ac:dyDescent="0.2">
      <c r="A134" s="14"/>
      <c r="B134" s="75"/>
      <c r="C134" s="73" t="s">
        <v>4387</v>
      </c>
      <c r="D134" s="78" t="s">
        <v>86</v>
      </c>
      <c r="E134" s="13">
        <v>44515</v>
      </c>
      <c r="F134" s="76" t="s">
        <v>554</v>
      </c>
      <c r="G134" s="13">
        <v>44515</v>
      </c>
      <c r="H134" s="77" t="s">
        <v>3366</v>
      </c>
      <c r="I134" s="16">
        <v>57</v>
      </c>
      <c r="J134" s="16">
        <v>37</v>
      </c>
      <c r="K134" s="16">
        <v>8</v>
      </c>
      <c r="L134" s="16">
        <v>10</v>
      </c>
      <c r="M134" s="81">
        <v>4.218</v>
      </c>
      <c r="N134" s="95">
        <v>10</v>
      </c>
      <c r="O134" s="64">
        <v>2530</v>
      </c>
      <c r="P134" s="65">
        <f>Table22457891011234567891011121314151617181920212223242526272829303132333438[[#This Row],[PEMBULATAN]]*O134</f>
        <v>25300</v>
      </c>
    </row>
    <row r="135" spans="1:16" ht="26.25" customHeight="1" x14ac:dyDescent="0.2">
      <c r="A135" s="14"/>
      <c r="B135" s="75"/>
      <c r="C135" s="73" t="s">
        <v>4388</v>
      </c>
      <c r="D135" s="78" t="s">
        <v>86</v>
      </c>
      <c r="E135" s="13">
        <v>44515</v>
      </c>
      <c r="F135" s="76" t="s">
        <v>554</v>
      </c>
      <c r="G135" s="13">
        <v>44515</v>
      </c>
      <c r="H135" s="77" t="s">
        <v>3366</v>
      </c>
      <c r="I135" s="16">
        <v>40</v>
      </c>
      <c r="J135" s="16">
        <v>26</v>
      </c>
      <c r="K135" s="16">
        <v>15</v>
      </c>
      <c r="L135" s="16">
        <v>5</v>
      </c>
      <c r="M135" s="81">
        <v>3.9</v>
      </c>
      <c r="N135" s="95">
        <v>5</v>
      </c>
      <c r="O135" s="64">
        <v>2530</v>
      </c>
      <c r="P135" s="65">
        <f>Table22457891011234567891011121314151617181920212223242526272829303132333438[[#This Row],[PEMBULATAN]]*O135</f>
        <v>12650</v>
      </c>
    </row>
    <row r="136" spans="1:16" ht="26.25" customHeight="1" x14ac:dyDescent="0.2">
      <c r="A136" s="14"/>
      <c r="B136" s="75"/>
      <c r="C136" s="73" t="s">
        <v>4389</v>
      </c>
      <c r="D136" s="78" t="s">
        <v>86</v>
      </c>
      <c r="E136" s="13">
        <v>44515</v>
      </c>
      <c r="F136" s="76" t="s">
        <v>554</v>
      </c>
      <c r="G136" s="13">
        <v>44515</v>
      </c>
      <c r="H136" s="77" t="s">
        <v>3366</v>
      </c>
      <c r="I136" s="16">
        <v>20</v>
      </c>
      <c r="J136" s="16">
        <v>24</v>
      </c>
      <c r="K136" s="16">
        <v>20</v>
      </c>
      <c r="L136" s="16">
        <v>10</v>
      </c>
      <c r="M136" s="81">
        <v>2.4</v>
      </c>
      <c r="N136" s="95">
        <v>11</v>
      </c>
      <c r="O136" s="64">
        <v>2530</v>
      </c>
      <c r="P136" s="65">
        <f>Table22457891011234567891011121314151617181920212223242526272829303132333438[[#This Row],[PEMBULATAN]]*O136</f>
        <v>27830</v>
      </c>
    </row>
    <row r="137" spans="1:16" ht="26.25" customHeight="1" x14ac:dyDescent="0.2">
      <c r="A137" s="14"/>
      <c r="B137" s="75"/>
      <c r="C137" s="73" t="s">
        <v>4390</v>
      </c>
      <c r="D137" s="78" t="s">
        <v>86</v>
      </c>
      <c r="E137" s="13">
        <v>44515</v>
      </c>
      <c r="F137" s="76" t="s">
        <v>554</v>
      </c>
      <c r="G137" s="13">
        <v>44515</v>
      </c>
      <c r="H137" s="77" t="s">
        <v>3366</v>
      </c>
      <c r="I137" s="16">
        <v>24</v>
      </c>
      <c r="J137" s="16">
        <v>22</v>
      </c>
      <c r="K137" s="16">
        <v>27</v>
      </c>
      <c r="L137" s="16">
        <v>10</v>
      </c>
      <c r="M137" s="81">
        <v>3.5640000000000001</v>
      </c>
      <c r="N137" s="95">
        <v>10</v>
      </c>
      <c r="O137" s="64">
        <v>2530</v>
      </c>
      <c r="P137" s="65">
        <f>Table22457891011234567891011121314151617181920212223242526272829303132333438[[#This Row],[PEMBULATAN]]*O137</f>
        <v>25300</v>
      </c>
    </row>
    <row r="138" spans="1:16" ht="26.25" customHeight="1" x14ac:dyDescent="0.2">
      <c r="A138" s="14"/>
      <c r="B138" s="75"/>
      <c r="C138" s="73" t="s">
        <v>4391</v>
      </c>
      <c r="D138" s="78" t="s">
        <v>86</v>
      </c>
      <c r="E138" s="13">
        <v>44515</v>
      </c>
      <c r="F138" s="76" t="s">
        <v>554</v>
      </c>
      <c r="G138" s="13">
        <v>44515</v>
      </c>
      <c r="H138" s="77" t="s">
        <v>3366</v>
      </c>
      <c r="I138" s="16">
        <v>44</v>
      </c>
      <c r="J138" s="16">
        <v>32</v>
      </c>
      <c r="K138" s="16">
        <v>29</v>
      </c>
      <c r="L138" s="16">
        <v>9</v>
      </c>
      <c r="M138" s="81">
        <v>10.208</v>
      </c>
      <c r="N138" s="95">
        <v>10.208</v>
      </c>
      <c r="O138" s="64">
        <v>2530</v>
      </c>
      <c r="P138" s="65">
        <f>Table22457891011234567891011121314151617181920212223242526272829303132333438[[#This Row],[PEMBULATAN]]*O138</f>
        <v>25826.240000000002</v>
      </c>
    </row>
    <row r="139" spans="1:16" ht="26.25" customHeight="1" x14ac:dyDescent="0.2">
      <c r="A139" s="14"/>
      <c r="B139" s="75"/>
      <c r="C139" s="9" t="s">
        <v>4392</v>
      </c>
      <c r="D139" s="76" t="s">
        <v>86</v>
      </c>
      <c r="E139" s="13">
        <v>44515</v>
      </c>
      <c r="F139" s="76" t="s">
        <v>554</v>
      </c>
      <c r="G139" s="13">
        <v>44515</v>
      </c>
      <c r="H139" s="10" t="s">
        <v>3366</v>
      </c>
      <c r="I139" s="1">
        <v>38</v>
      </c>
      <c r="J139" s="1">
        <v>40</v>
      </c>
      <c r="K139" s="1">
        <v>40</v>
      </c>
      <c r="L139" s="1">
        <v>12</v>
      </c>
      <c r="M139" s="80">
        <v>15.2</v>
      </c>
      <c r="N139" s="95">
        <v>15.2</v>
      </c>
      <c r="O139" s="64">
        <v>2530</v>
      </c>
      <c r="P139" s="65">
        <f>Table22457891011234567891011121314151617181920212223242526272829303132333438[[#This Row],[PEMBULATAN]]*O139</f>
        <v>38456</v>
      </c>
    </row>
    <row r="140" spans="1:16" ht="22.5" customHeight="1" x14ac:dyDescent="0.2">
      <c r="A140" s="143" t="s">
        <v>30</v>
      </c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5"/>
      <c r="M140" s="79">
        <f>SUBTOTAL(109,Table22457891011234567891011121314151617181920212223242526272829303132333438[KG VOLUME])</f>
        <v>2561.7492499999998</v>
      </c>
      <c r="N140" s="68">
        <f>SUM(N3:N139)</f>
        <v>2768.8534999999997</v>
      </c>
      <c r="O140" s="146">
        <f>SUM(P3:P139)</f>
        <v>7005199.3549999995</v>
      </c>
      <c r="P140" s="147"/>
    </row>
    <row r="141" spans="1:16" ht="18" customHeight="1" x14ac:dyDescent="0.2">
      <c r="A141" s="85"/>
      <c r="B141" s="56" t="s">
        <v>42</v>
      </c>
      <c r="C141" s="55"/>
      <c r="D141" s="57" t="s">
        <v>43</v>
      </c>
      <c r="E141" s="85"/>
      <c r="F141" s="85"/>
      <c r="G141" s="85"/>
      <c r="H141" s="85"/>
      <c r="I141" s="85"/>
      <c r="J141" s="85"/>
      <c r="K141" s="85"/>
      <c r="L141" s="85"/>
      <c r="M141" s="86"/>
      <c r="N141" s="87" t="s">
        <v>51</v>
      </c>
      <c r="O141" s="88"/>
      <c r="P141" s="88">
        <f>O140*10%</f>
        <v>700519.93550000002</v>
      </c>
    </row>
    <row r="142" spans="1:16" ht="18" customHeight="1" thickBot="1" x14ac:dyDescent="0.25">
      <c r="A142" s="85"/>
      <c r="B142" s="56"/>
      <c r="C142" s="55"/>
      <c r="D142" s="57"/>
      <c r="E142" s="85"/>
      <c r="F142" s="85"/>
      <c r="G142" s="85"/>
      <c r="H142" s="85"/>
      <c r="I142" s="85"/>
      <c r="J142" s="85"/>
      <c r="K142" s="85"/>
      <c r="L142" s="85"/>
      <c r="M142" s="86"/>
      <c r="N142" s="89" t="s">
        <v>52</v>
      </c>
      <c r="O142" s="90"/>
      <c r="P142" s="90">
        <f>O140-P141</f>
        <v>6304679.4194999998</v>
      </c>
    </row>
    <row r="143" spans="1:16" ht="18" customHeight="1" x14ac:dyDescent="0.2">
      <c r="A143" s="11"/>
      <c r="H143" s="63"/>
      <c r="N143" s="62" t="s">
        <v>31</v>
      </c>
      <c r="P143" s="69">
        <f>P142*1%</f>
        <v>63046.794195000002</v>
      </c>
    </row>
    <row r="144" spans="1:16" ht="18" customHeight="1" thickBot="1" x14ac:dyDescent="0.25">
      <c r="A144" s="11"/>
      <c r="H144" s="63"/>
      <c r="N144" s="62" t="s">
        <v>53</v>
      </c>
      <c r="P144" s="71">
        <f>P142*2%</f>
        <v>126093.58839</v>
      </c>
    </row>
    <row r="145" spans="1:16" ht="18" customHeight="1" x14ac:dyDescent="0.2">
      <c r="A145" s="11"/>
      <c r="H145" s="63"/>
      <c r="N145" s="66" t="s">
        <v>32</v>
      </c>
      <c r="O145" s="67"/>
      <c r="P145" s="70">
        <f>P142+P143-P144</f>
        <v>6241632.6253049998</v>
      </c>
    </row>
    <row r="147" spans="1:16" x14ac:dyDescent="0.2">
      <c r="A147" s="11"/>
      <c r="H147" s="63"/>
      <c r="P147" s="71"/>
    </row>
    <row r="148" spans="1:16" x14ac:dyDescent="0.2">
      <c r="A148" s="11"/>
      <c r="H148" s="63"/>
      <c r="O148" s="58"/>
      <c r="P148" s="71"/>
    </row>
    <row r="149" spans="1:16" s="3" customFormat="1" x14ac:dyDescent="0.25">
      <c r="A149" s="11"/>
      <c r="B149" s="2"/>
      <c r="C149" s="2"/>
      <c r="E149" s="12"/>
      <c r="H149" s="63"/>
      <c r="N149" s="15"/>
      <c r="O149" s="15"/>
      <c r="P149" s="15"/>
    </row>
    <row r="150" spans="1:16" s="3" customFormat="1" x14ac:dyDescent="0.25">
      <c r="A150" s="11"/>
      <c r="B150" s="2"/>
      <c r="C150" s="2"/>
      <c r="E150" s="12"/>
      <c r="H150" s="63"/>
      <c r="N150" s="15"/>
      <c r="O150" s="15"/>
      <c r="P150" s="15"/>
    </row>
    <row r="151" spans="1:16" s="3" customFormat="1" x14ac:dyDescent="0.25">
      <c r="A151" s="11"/>
      <c r="B151" s="2"/>
      <c r="C151" s="2"/>
      <c r="E151" s="12"/>
      <c r="H151" s="63"/>
      <c r="N151" s="15"/>
      <c r="O151" s="15"/>
      <c r="P151" s="15"/>
    </row>
    <row r="152" spans="1:16" s="3" customFormat="1" x14ac:dyDescent="0.25">
      <c r="A152" s="11"/>
      <c r="B152" s="2"/>
      <c r="C152" s="2"/>
      <c r="E152" s="12"/>
      <c r="H152" s="63"/>
      <c r="N152" s="15"/>
      <c r="O152" s="15"/>
      <c r="P152" s="15"/>
    </row>
    <row r="153" spans="1:16" s="3" customFormat="1" x14ac:dyDescent="0.25">
      <c r="A153" s="11"/>
      <c r="B153" s="2"/>
      <c r="C153" s="2"/>
      <c r="E153" s="12"/>
      <c r="H153" s="63"/>
      <c r="N153" s="15"/>
      <c r="O153" s="15"/>
      <c r="P153" s="15"/>
    </row>
    <row r="154" spans="1:16" s="3" customFormat="1" x14ac:dyDescent="0.25">
      <c r="A154" s="11"/>
      <c r="B154" s="2"/>
      <c r="C154" s="2"/>
      <c r="E154" s="12"/>
      <c r="H154" s="63"/>
      <c r="N154" s="15"/>
      <c r="O154" s="15"/>
      <c r="P154" s="15"/>
    </row>
    <row r="155" spans="1:16" s="3" customFormat="1" x14ac:dyDescent="0.25">
      <c r="A155" s="11"/>
      <c r="B155" s="2"/>
      <c r="C155" s="2"/>
      <c r="E155" s="12"/>
      <c r="H155" s="63"/>
      <c r="N155" s="15"/>
      <c r="O155" s="15"/>
      <c r="P155" s="15"/>
    </row>
    <row r="156" spans="1:16" s="3" customFormat="1" x14ac:dyDescent="0.25">
      <c r="A156" s="11"/>
      <c r="B156" s="2"/>
      <c r="C156" s="2"/>
      <c r="E156" s="12"/>
      <c r="H156" s="63"/>
      <c r="N156" s="15"/>
      <c r="O156" s="15"/>
      <c r="P156" s="15"/>
    </row>
    <row r="157" spans="1:16" s="3" customFormat="1" x14ac:dyDescent="0.25">
      <c r="A157" s="11"/>
      <c r="B157" s="2"/>
      <c r="C157" s="2"/>
      <c r="E157" s="12"/>
      <c r="H157" s="63"/>
      <c r="N157" s="15"/>
      <c r="O157" s="15"/>
      <c r="P157" s="15"/>
    </row>
    <row r="158" spans="1:16" s="3" customFormat="1" x14ac:dyDescent="0.25">
      <c r="A158" s="11"/>
      <c r="B158" s="2"/>
      <c r="C158" s="2"/>
      <c r="E158" s="12"/>
      <c r="H158" s="63"/>
      <c r="N158" s="15"/>
      <c r="O158" s="15"/>
      <c r="P158" s="15"/>
    </row>
    <row r="159" spans="1:16" s="3" customFormat="1" x14ac:dyDescent="0.25">
      <c r="A159" s="11"/>
      <c r="B159" s="2"/>
      <c r="C159" s="2"/>
      <c r="E159" s="12"/>
      <c r="H159" s="63"/>
      <c r="N159" s="15"/>
      <c r="O159" s="15"/>
      <c r="P159" s="15"/>
    </row>
    <row r="160" spans="1:16" s="3" customFormat="1" x14ac:dyDescent="0.25">
      <c r="A160" s="11"/>
      <c r="B160" s="2"/>
      <c r="C160" s="2"/>
      <c r="E160" s="12"/>
      <c r="H160" s="63"/>
      <c r="N160" s="15"/>
      <c r="O160" s="15"/>
      <c r="P160" s="15"/>
    </row>
  </sheetData>
  <mergeCells count="2">
    <mergeCell ref="A140:L140"/>
    <mergeCell ref="O140:P140"/>
  </mergeCells>
  <conditionalFormatting sqref="B139">
    <cfRule type="duplicateValues" dxfId="16" priority="1"/>
  </conditionalFormatting>
  <conditionalFormatting sqref="B3:B138">
    <cfRule type="duplicateValues" dxfId="15" priority="2"/>
  </conditionalFormatting>
  <printOptions horizontalCentered="1"/>
  <pageMargins left="0.31496062992125984" right="0.31496062992125984" top="0.19685039370078741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59" sqref="G59"/>
    </sheetView>
  </sheetViews>
  <sheetFormatPr defaultRowHeight="15" x14ac:dyDescent="0.2"/>
  <cols>
    <col min="1" max="1" width="8" style="4" customWidth="1"/>
    <col min="2" max="2" width="19.5703125" style="2" customWidth="1"/>
    <col min="3" max="3" width="15.85546875" style="2" customWidth="1"/>
    <col min="4" max="4" width="10.140625" style="3" customWidth="1"/>
    <col min="5" max="5" width="9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114">
        <v>403933</v>
      </c>
      <c r="B3" s="114" t="s">
        <v>147</v>
      </c>
      <c r="C3" s="107" t="s">
        <v>148</v>
      </c>
      <c r="D3" s="107" t="s">
        <v>86</v>
      </c>
      <c r="E3" s="108">
        <v>44502</v>
      </c>
      <c r="F3" s="107" t="s">
        <v>87</v>
      </c>
      <c r="G3" s="108">
        <v>44502</v>
      </c>
      <c r="H3" s="110" t="s">
        <v>433</v>
      </c>
      <c r="I3" s="107">
        <v>94</v>
      </c>
      <c r="J3" s="107">
        <v>52</v>
      </c>
      <c r="K3" s="107">
        <v>23</v>
      </c>
      <c r="L3" s="107">
        <v>15</v>
      </c>
      <c r="M3" s="109">
        <v>28.106000000000002</v>
      </c>
      <c r="N3" s="111">
        <v>28.106000000000002</v>
      </c>
      <c r="O3" s="64">
        <v>2530</v>
      </c>
      <c r="P3" s="65">
        <f>Table224578910112345[[#This Row],[PEMBULATAN]]*O3</f>
        <v>71108.180000000008</v>
      </c>
    </row>
    <row r="4" spans="1:16" ht="26.25" customHeight="1" x14ac:dyDescent="0.2">
      <c r="A4" s="121"/>
      <c r="B4" s="121"/>
      <c r="C4" s="107" t="s">
        <v>149</v>
      </c>
      <c r="D4" s="107" t="s">
        <v>86</v>
      </c>
      <c r="E4" s="108">
        <v>44502</v>
      </c>
      <c r="F4" s="107" t="s">
        <v>87</v>
      </c>
      <c r="G4" s="108">
        <v>44502</v>
      </c>
      <c r="H4" s="110" t="s">
        <v>433</v>
      </c>
      <c r="I4" s="107">
        <v>100</v>
      </c>
      <c r="J4" s="107">
        <v>61</v>
      </c>
      <c r="K4" s="107">
        <v>20</v>
      </c>
      <c r="L4" s="107">
        <v>22</v>
      </c>
      <c r="M4" s="109">
        <v>30.5</v>
      </c>
      <c r="N4" s="111">
        <v>30.5</v>
      </c>
      <c r="O4" s="64">
        <v>2530</v>
      </c>
      <c r="P4" s="65">
        <f>Table224578910112345[[#This Row],[PEMBULATAN]]*O4</f>
        <v>77165</v>
      </c>
    </row>
    <row r="5" spans="1:16" ht="26.25" customHeight="1" x14ac:dyDescent="0.2">
      <c r="A5" s="121"/>
      <c r="B5" s="121"/>
      <c r="C5" s="107" t="s">
        <v>150</v>
      </c>
      <c r="D5" s="107" t="s">
        <v>86</v>
      </c>
      <c r="E5" s="108">
        <v>44502</v>
      </c>
      <c r="F5" s="107" t="s">
        <v>87</v>
      </c>
      <c r="G5" s="108">
        <v>44502</v>
      </c>
      <c r="H5" s="110" t="s">
        <v>433</v>
      </c>
      <c r="I5" s="107">
        <v>82</v>
      </c>
      <c r="J5" s="107">
        <v>61</v>
      </c>
      <c r="K5" s="107">
        <v>40</v>
      </c>
      <c r="L5" s="107">
        <v>18</v>
      </c>
      <c r="M5" s="109">
        <v>50.02</v>
      </c>
      <c r="N5" s="111">
        <v>50.02</v>
      </c>
      <c r="O5" s="64">
        <v>2530</v>
      </c>
      <c r="P5" s="65">
        <f>Table224578910112345[[#This Row],[PEMBULATAN]]*O5</f>
        <v>126550.6</v>
      </c>
    </row>
    <row r="6" spans="1:16" ht="26.25" customHeight="1" x14ac:dyDescent="0.2">
      <c r="A6" s="121"/>
      <c r="B6" s="121"/>
      <c r="C6" s="107" t="s">
        <v>151</v>
      </c>
      <c r="D6" s="107" t="s">
        <v>86</v>
      </c>
      <c r="E6" s="108">
        <v>44502</v>
      </c>
      <c r="F6" s="107" t="s">
        <v>87</v>
      </c>
      <c r="G6" s="108">
        <v>44502</v>
      </c>
      <c r="H6" s="110" t="s">
        <v>433</v>
      </c>
      <c r="I6" s="107">
        <v>95</v>
      </c>
      <c r="J6" s="107">
        <v>62</v>
      </c>
      <c r="K6" s="107">
        <v>25</v>
      </c>
      <c r="L6" s="107">
        <v>9</v>
      </c>
      <c r="M6" s="109">
        <v>36.8125</v>
      </c>
      <c r="N6" s="111">
        <v>36.8125</v>
      </c>
      <c r="O6" s="64">
        <v>2530</v>
      </c>
      <c r="P6" s="65">
        <f>Table224578910112345[[#This Row],[PEMBULATAN]]*O6</f>
        <v>93135.625</v>
      </c>
    </row>
    <row r="7" spans="1:16" ht="26.25" customHeight="1" x14ac:dyDescent="0.2">
      <c r="A7" s="121"/>
      <c r="B7" s="121"/>
      <c r="C7" s="107" t="s">
        <v>152</v>
      </c>
      <c r="D7" s="107" t="s">
        <v>86</v>
      </c>
      <c r="E7" s="108">
        <v>44502</v>
      </c>
      <c r="F7" s="107" t="s">
        <v>87</v>
      </c>
      <c r="G7" s="108">
        <v>44502</v>
      </c>
      <c r="H7" s="110" t="s">
        <v>433</v>
      </c>
      <c r="I7" s="107">
        <v>92</v>
      </c>
      <c r="J7" s="107">
        <v>56</v>
      </c>
      <c r="K7" s="107">
        <v>42</v>
      </c>
      <c r="L7" s="107">
        <v>20</v>
      </c>
      <c r="M7" s="109">
        <v>54.095999999999997</v>
      </c>
      <c r="N7" s="111">
        <v>54.095999999999997</v>
      </c>
      <c r="O7" s="64">
        <v>2530</v>
      </c>
      <c r="P7" s="65">
        <f>Table224578910112345[[#This Row],[PEMBULATAN]]*O7</f>
        <v>136862.88</v>
      </c>
    </row>
    <row r="8" spans="1:16" ht="26.25" customHeight="1" x14ac:dyDescent="0.2">
      <c r="A8" s="121"/>
      <c r="B8" s="121"/>
      <c r="C8" s="107" t="s">
        <v>153</v>
      </c>
      <c r="D8" s="107" t="s">
        <v>86</v>
      </c>
      <c r="E8" s="108">
        <v>44502</v>
      </c>
      <c r="F8" s="107" t="s">
        <v>87</v>
      </c>
      <c r="G8" s="108">
        <v>44502</v>
      </c>
      <c r="H8" s="110" t="s">
        <v>433</v>
      </c>
      <c r="I8" s="107">
        <v>62</v>
      </c>
      <c r="J8" s="107">
        <v>60</v>
      </c>
      <c r="K8" s="107">
        <v>25</v>
      </c>
      <c r="L8" s="107">
        <v>5</v>
      </c>
      <c r="M8" s="109">
        <v>23.25</v>
      </c>
      <c r="N8" s="111">
        <v>23.25</v>
      </c>
      <c r="O8" s="64">
        <v>2530</v>
      </c>
      <c r="P8" s="65">
        <f>Table224578910112345[[#This Row],[PEMBULATAN]]*O8</f>
        <v>58822.5</v>
      </c>
    </row>
    <row r="9" spans="1:16" ht="26.25" customHeight="1" x14ac:dyDescent="0.2">
      <c r="A9" s="121"/>
      <c r="B9" s="121"/>
      <c r="C9" s="107" t="s">
        <v>154</v>
      </c>
      <c r="D9" s="107" t="s">
        <v>86</v>
      </c>
      <c r="E9" s="108">
        <v>44502</v>
      </c>
      <c r="F9" s="107" t="s">
        <v>87</v>
      </c>
      <c r="G9" s="108">
        <v>44502</v>
      </c>
      <c r="H9" s="110" t="s">
        <v>433</v>
      </c>
      <c r="I9" s="107">
        <v>40</v>
      </c>
      <c r="J9" s="107">
        <v>20</v>
      </c>
      <c r="K9" s="107">
        <v>20</v>
      </c>
      <c r="L9" s="107">
        <v>1</v>
      </c>
      <c r="M9" s="109">
        <v>4</v>
      </c>
      <c r="N9" s="111">
        <v>4</v>
      </c>
      <c r="O9" s="64">
        <v>2530</v>
      </c>
      <c r="P9" s="65">
        <f>Table224578910112345[[#This Row],[PEMBULATAN]]*O9</f>
        <v>10120</v>
      </c>
    </row>
    <row r="10" spans="1:16" ht="26.25" customHeight="1" x14ac:dyDescent="0.2">
      <c r="A10" s="121"/>
      <c r="B10" s="121"/>
      <c r="C10" s="107" t="s">
        <v>155</v>
      </c>
      <c r="D10" s="107" t="s">
        <v>86</v>
      </c>
      <c r="E10" s="108">
        <v>44502</v>
      </c>
      <c r="F10" s="107" t="s">
        <v>87</v>
      </c>
      <c r="G10" s="108">
        <v>44502</v>
      </c>
      <c r="H10" s="110" t="s">
        <v>433</v>
      </c>
      <c r="I10" s="107">
        <v>81</v>
      </c>
      <c r="J10" s="107">
        <v>60</v>
      </c>
      <c r="K10" s="107">
        <v>28</v>
      </c>
      <c r="L10" s="107">
        <v>10</v>
      </c>
      <c r="M10" s="109">
        <v>34.020000000000003</v>
      </c>
      <c r="N10" s="111">
        <v>34.020000000000003</v>
      </c>
      <c r="O10" s="64">
        <v>2530</v>
      </c>
      <c r="P10" s="65">
        <f>Table224578910112345[[#This Row],[PEMBULATAN]]*O10</f>
        <v>86070.6</v>
      </c>
    </row>
    <row r="11" spans="1:16" ht="26.25" customHeight="1" x14ac:dyDescent="0.2">
      <c r="A11" s="121"/>
      <c r="B11" s="121"/>
      <c r="C11" s="107" t="s">
        <v>156</v>
      </c>
      <c r="D11" s="107" t="s">
        <v>86</v>
      </c>
      <c r="E11" s="108">
        <v>44502</v>
      </c>
      <c r="F11" s="107" t="s">
        <v>87</v>
      </c>
      <c r="G11" s="108">
        <v>44502</v>
      </c>
      <c r="H11" s="110" t="s">
        <v>433</v>
      </c>
      <c r="I11" s="107">
        <v>60</v>
      </c>
      <c r="J11" s="107">
        <v>52</v>
      </c>
      <c r="K11" s="107">
        <v>23</v>
      </c>
      <c r="L11" s="107">
        <v>10</v>
      </c>
      <c r="M11" s="109">
        <v>17.940000000000001</v>
      </c>
      <c r="N11" s="111">
        <v>17.940000000000001</v>
      </c>
      <c r="O11" s="64">
        <v>2530</v>
      </c>
      <c r="P11" s="65">
        <f>Table224578910112345[[#This Row],[PEMBULATAN]]*O11</f>
        <v>45388.200000000004</v>
      </c>
    </row>
    <row r="12" spans="1:16" ht="26.25" customHeight="1" x14ac:dyDescent="0.2">
      <c r="A12" s="121"/>
      <c r="B12" s="121"/>
      <c r="C12" s="107" t="s">
        <v>157</v>
      </c>
      <c r="D12" s="107" t="s">
        <v>86</v>
      </c>
      <c r="E12" s="108">
        <v>44502</v>
      </c>
      <c r="F12" s="107" t="s">
        <v>87</v>
      </c>
      <c r="G12" s="108">
        <v>44502</v>
      </c>
      <c r="H12" s="110" t="s">
        <v>433</v>
      </c>
      <c r="I12" s="107">
        <v>70</v>
      </c>
      <c r="J12" s="107">
        <v>52</v>
      </c>
      <c r="K12" s="107">
        <v>20</v>
      </c>
      <c r="L12" s="107">
        <v>9</v>
      </c>
      <c r="M12" s="109">
        <v>18.2</v>
      </c>
      <c r="N12" s="111">
        <v>18.2</v>
      </c>
      <c r="O12" s="64">
        <v>2530</v>
      </c>
      <c r="P12" s="65">
        <f>Table224578910112345[[#This Row],[PEMBULATAN]]*O12</f>
        <v>46046</v>
      </c>
    </row>
    <row r="13" spans="1:16" ht="26.25" customHeight="1" x14ac:dyDescent="0.2">
      <c r="A13" s="121"/>
      <c r="B13" s="121"/>
      <c r="C13" s="107" t="s">
        <v>158</v>
      </c>
      <c r="D13" s="107" t="s">
        <v>86</v>
      </c>
      <c r="E13" s="108">
        <v>44502</v>
      </c>
      <c r="F13" s="107" t="s">
        <v>87</v>
      </c>
      <c r="G13" s="108">
        <v>44502</v>
      </c>
      <c r="H13" s="110" t="s">
        <v>433</v>
      </c>
      <c r="I13" s="107">
        <v>60</v>
      </c>
      <c r="J13" s="107">
        <v>53</v>
      </c>
      <c r="K13" s="107">
        <v>24</v>
      </c>
      <c r="L13" s="107">
        <v>9</v>
      </c>
      <c r="M13" s="109">
        <v>19.079999999999998</v>
      </c>
      <c r="N13" s="111">
        <v>19.079999999999998</v>
      </c>
      <c r="O13" s="64">
        <v>2530</v>
      </c>
      <c r="P13" s="65">
        <f>Table224578910112345[[#This Row],[PEMBULATAN]]*O13</f>
        <v>48272.399999999994</v>
      </c>
    </row>
    <row r="14" spans="1:16" ht="26.25" customHeight="1" x14ac:dyDescent="0.2">
      <c r="A14" s="121"/>
      <c r="B14" s="121"/>
      <c r="C14" s="107" t="s">
        <v>159</v>
      </c>
      <c r="D14" s="107" t="s">
        <v>86</v>
      </c>
      <c r="E14" s="108">
        <v>44502</v>
      </c>
      <c r="F14" s="107" t="s">
        <v>87</v>
      </c>
      <c r="G14" s="108">
        <v>44502</v>
      </c>
      <c r="H14" s="110" t="s">
        <v>433</v>
      </c>
      <c r="I14" s="107">
        <v>45</v>
      </c>
      <c r="J14" s="107">
        <v>40</v>
      </c>
      <c r="K14" s="107">
        <v>20</v>
      </c>
      <c r="L14" s="107">
        <v>3</v>
      </c>
      <c r="M14" s="109">
        <v>9</v>
      </c>
      <c r="N14" s="111">
        <v>9</v>
      </c>
      <c r="O14" s="64">
        <v>2530</v>
      </c>
      <c r="P14" s="65">
        <f>Table224578910112345[[#This Row],[PEMBULATAN]]*O14</f>
        <v>22770</v>
      </c>
    </row>
    <row r="15" spans="1:16" ht="26.25" customHeight="1" x14ac:dyDescent="0.2">
      <c r="A15" s="121"/>
      <c r="B15" s="121"/>
      <c r="C15" s="107" t="s">
        <v>160</v>
      </c>
      <c r="D15" s="107" t="s">
        <v>86</v>
      </c>
      <c r="E15" s="108">
        <v>44502</v>
      </c>
      <c r="F15" s="107" t="s">
        <v>87</v>
      </c>
      <c r="G15" s="108">
        <v>44502</v>
      </c>
      <c r="H15" s="110" t="s">
        <v>433</v>
      </c>
      <c r="I15" s="107">
        <v>82</v>
      </c>
      <c r="J15" s="107">
        <v>58</v>
      </c>
      <c r="K15" s="107">
        <v>30</v>
      </c>
      <c r="L15" s="107">
        <v>11</v>
      </c>
      <c r="M15" s="109">
        <v>35.67</v>
      </c>
      <c r="N15" s="111">
        <v>35.67</v>
      </c>
      <c r="O15" s="64">
        <v>2530</v>
      </c>
      <c r="P15" s="65">
        <f>Table224578910112345[[#This Row],[PEMBULATAN]]*O15</f>
        <v>90245.1</v>
      </c>
    </row>
    <row r="16" spans="1:16" ht="26.25" customHeight="1" x14ac:dyDescent="0.2">
      <c r="A16" s="121"/>
      <c r="B16" s="121"/>
      <c r="C16" s="107" t="s">
        <v>161</v>
      </c>
      <c r="D16" s="107" t="s">
        <v>86</v>
      </c>
      <c r="E16" s="108">
        <v>44502</v>
      </c>
      <c r="F16" s="107" t="s">
        <v>87</v>
      </c>
      <c r="G16" s="108">
        <v>44502</v>
      </c>
      <c r="H16" s="110" t="s">
        <v>433</v>
      </c>
      <c r="I16" s="107">
        <v>92</v>
      </c>
      <c r="J16" s="107">
        <v>56</v>
      </c>
      <c r="K16" s="107">
        <v>27</v>
      </c>
      <c r="L16" s="107">
        <v>13</v>
      </c>
      <c r="M16" s="109">
        <v>34.776000000000003</v>
      </c>
      <c r="N16" s="111">
        <v>34.776000000000003</v>
      </c>
      <c r="O16" s="64">
        <v>2530</v>
      </c>
      <c r="P16" s="65">
        <f>Table224578910112345[[#This Row],[PEMBULATAN]]*O16</f>
        <v>87983.280000000013</v>
      </c>
    </row>
    <row r="17" spans="1:16" ht="26.25" customHeight="1" x14ac:dyDescent="0.2">
      <c r="A17" s="121"/>
      <c r="B17" s="121"/>
      <c r="C17" s="107" t="s">
        <v>162</v>
      </c>
      <c r="D17" s="107" t="s">
        <v>86</v>
      </c>
      <c r="E17" s="108">
        <v>44502</v>
      </c>
      <c r="F17" s="107" t="s">
        <v>87</v>
      </c>
      <c r="G17" s="108">
        <v>44502</v>
      </c>
      <c r="H17" s="110" t="s">
        <v>433</v>
      </c>
      <c r="I17" s="107">
        <v>71</v>
      </c>
      <c r="J17" s="107">
        <v>53</v>
      </c>
      <c r="K17" s="107">
        <v>28</v>
      </c>
      <c r="L17" s="107">
        <v>5</v>
      </c>
      <c r="M17" s="109">
        <v>26.341000000000001</v>
      </c>
      <c r="N17" s="111">
        <v>27</v>
      </c>
      <c r="O17" s="64">
        <v>2530</v>
      </c>
      <c r="P17" s="65">
        <f>Table224578910112345[[#This Row],[PEMBULATAN]]*O17</f>
        <v>68310</v>
      </c>
    </row>
    <row r="18" spans="1:16" ht="26.25" customHeight="1" x14ac:dyDescent="0.2">
      <c r="A18" s="121"/>
      <c r="B18" s="121"/>
      <c r="C18" s="107" t="s">
        <v>163</v>
      </c>
      <c r="D18" s="107" t="s">
        <v>86</v>
      </c>
      <c r="E18" s="108">
        <v>44502</v>
      </c>
      <c r="F18" s="107" t="s">
        <v>87</v>
      </c>
      <c r="G18" s="108">
        <v>44502</v>
      </c>
      <c r="H18" s="110" t="s">
        <v>433</v>
      </c>
      <c r="I18" s="107">
        <v>81</v>
      </c>
      <c r="J18" s="107">
        <v>60</v>
      </c>
      <c r="K18" s="107">
        <v>35</v>
      </c>
      <c r="L18" s="107">
        <v>16</v>
      </c>
      <c r="M18" s="109">
        <v>42.524999999999999</v>
      </c>
      <c r="N18" s="111">
        <v>42.524999999999999</v>
      </c>
      <c r="O18" s="64">
        <v>2530</v>
      </c>
      <c r="P18" s="65">
        <f>Table224578910112345[[#This Row],[PEMBULATAN]]*O18</f>
        <v>107588.25</v>
      </c>
    </row>
    <row r="19" spans="1:16" ht="26.25" customHeight="1" x14ac:dyDescent="0.2">
      <c r="A19" s="121"/>
      <c r="B19" s="121"/>
      <c r="C19" s="107" t="s">
        <v>164</v>
      </c>
      <c r="D19" s="107" t="s">
        <v>86</v>
      </c>
      <c r="E19" s="108">
        <v>44502</v>
      </c>
      <c r="F19" s="107" t="s">
        <v>87</v>
      </c>
      <c r="G19" s="108">
        <v>44502</v>
      </c>
      <c r="H19" s="110" t="s">
        <v>433</v>
      </c>
      <c r="I19" s="107">
        <v>91</v>
      </c>
      <c r="J19" s="107">
        <v>62</v>
      </c>
      <c r="K19" s="107">
        <v>30</v>
      </c>
      <c r="L19" s="107">
        <v>24</v>
      </c>
      <c r="M19" s="109">
        <v>42.314999999999998</v>
      </c>
      <c r="N19" s="111">
        <v>43</v>
      </c>
      <c r="O19" s="64">
        <v>2530</v>
      </c>
      <c r="P19" s="65">
        <f>Table224578910112345[[#This Row],[PEMBULATAN]]*O19</f>
        <v>108790</v>
      </c>
    </row>
    <row r="20" spans="1:16" ht="26.25" customHeight="1" x14ac:dyDescent="0.2">
      <c r="A20" s="121"/>
      <c r="B20" s="121"/>
      <c r="C20" s="107" t="s">
        <v>165</v>
      </c>
      <c r="D20" s="107" t="s">
        <v>86</v>
      </c>
      <c r="E20" s="108">
        <v>44502</v>
      </c>
      <c r="F20" s="107" t="s">
        <v>87</v>
      </c>
      <c r="G20" s="108">
        <v>44502</v>
      </c>
      <c r="H20" s="110" t="s">
        <v>433</v>
      </c>
      <c r="I20" s="107">
        <v>46</v>
      </c>
      <c r="J20" s="107">
        <v>32</v>
      </c>
      <c r="K20" s="107">
        <v>25</v>
      </c>
      <c r="L20" s="107">
        <v>2</v>
      </c>
      <c r="M20" s="109">
        <v>9.1999999999999993</v>
      </c>
      <c r="N20" s="111">
        <v>9.1999999999999993</v>
      </c>
      <c r="O20" s="64">
        <v>2530</v>
      </c>
      <c r="P20" s="65">
        <f>Table224578910112345[[#This Row],[PEMBULATAN]]*O20</f>
        <v>23276</v>
      </c>
    </row>
    <row r="21" spans="1:16" ht="26.25" customHeight="1" x14ac:dyDescent="0.2">
      <c r="A21" s="121"/>
      <c r="B21" s="121"/>
      <c r="C21" s="107" t="s">
        <v>166</v>
      </c>
      <c r="D21" s="107" t="s">
        <v>86</v>
      </c>
      <c r="E21" s="108">
        <v>44502</v>
      </c>
      <c r="F21" s="107" t="s">
        <v>87</v>
      </c>
      <c r="G21" s="108">
        <v>44502</v>
      </c>
      <c r="H21" s="110" t="s">
        <v>433</v>
      </c>
      <c r="I21" s="107">
        <v>60</v>
      </c>
      <c r="J21" s="107">
        <v>31</v>
      </c>
      <c r="K21" s="107">
        <v>20</v>
      </c>
      <c r="L21" s="107">
        <v>3</v>
      </c>
      <c r="M21" s="109">
        <v>9.3000000000000007</v>
      </c>
      <c r="N21" s="111">
        <v>10</v>
      </c>
      <c r="O21" s="64">
        <v>2530</v>
      </c>
      <c r="P21" s="65">
        <f>Table224578910112345[[#This Row],[PEMBULATAN]]*O21</f>
        <v>25300</v>
      </c>
    </row>
    <row r="22" spans="1:16" ht="26.25" customHeight="1" x14ac:dyDescent="0.2">
      <c r="A22" s="121"/>
      <c r="B22" s="121"/>
      <c r="C22" s="107" t="s">
        <v>167</v>
      </c>
      <c r="D22" s="107" t="s">
        <v>86</v>
      </c>
      <c r="E22" s="108">
        <v>44502</v>
      </c>
      <c r="F22" s="107" t="s">
        <v>87</v>
      </c>
      <c r="G22" s="108">
        <v>44502</v>
      </c>
      <c r="H22" s="110" t="s">
        <v>433</v>
      </c>
      <c r="I22" s="107">
        <v>20</v>
      </c>
      <c r="J22" s="107">
        <v>30</v>
      </c>
      <c r="K22" s="107">
        <v>10</v>
      </c>
      <c r="L22" s="107">
        <v>1</v>
      </c>
      <c r="M22" s="109">
        <v>1.5</v>
      </c>
      <c r="N22" s="111">
        <v>1.5</v>
      </c>
      <c r="O22" s="64">
        <v>2530</v>
      </c>
      <c r="P22" s="65">
        <f>Table224578910112345[[#This Row],[PEMBULATAN]]*O22</f>
        <v>3795</v>
      </c>
    </row>
    <row r="23" spans="1:16" ht="26.25" customHeight="1" x14ac:dyDescent="0.2">
      <c r="A23" s="121"/>
      <c r="B23" s="121"/>
      <c r="C23" s="107" t="s">
        <v>168</v>
      </c>
      <c r="D23" s="107" t="s">
        <v>86</v>
      </c>
      <c r="E23" s="108">
        <v>44502</v>
      </c>
      <c r="F23" s="107" t="s">
        <v>87</v>
      </c>
      <c r="G23" s="108">
        <v>44502</v>
      </c>
      <c r="H23" s="110" t="s">
        <v>433</v>
      </c>
      <c r="I23" s="107">
        <v>51</v>
      </c>
      <c r="J23" s="107">
        <v>38</v>
      </c>
      <c r="K23" s="107">
        <v>21</v>
      </c>
      <c r="L23" s="107">
        <v>6</v>
      </c>
      <c r="M23" s="109">
        <v>10.1745</v>
      </c>
      <c r="N23" s="111">
        <v>10.1745</v>
      </c>
      <c r="O23" s="64">
        <v>2530</v>
      </c>
      <c r="P23" s="65">
        <f>Table224578910112345[[#This Row],[PEMBULATAN]]*O23</f>
        <v>25741.485000000001</v>
      </c>
    </row>
    <row r="24" spans="1:16" ht="26.25" customHeight="1" x14ac:dyDescent="0.2">
      <c r="A24" s="121"/>
      <c r="B24" s="121"/>
      <c r="C24" s="107" t="s">
        <v>169</v>
      </c>
      <c r="D24" s="107" t="s">
        <v>86</v>
      </c>
      <c r="E24" s="108">
        <v>44502</v>
      </c>
      <c r="F24" s="107" t="s">
        <v>87</v>
      </c>
      <c r="G24" s="108">
        <v>44502</v>
      </c>
      <c r="H24" s="110" t="s">
        <v>433</v>
      </c>
      <c r="I24" s="107">
        <v>42</v>
      </c>
      <c r="J24" s="107">
        <v>40</v>
      </c>
      <c r="K24" s="107">
        <v>10</v>
      </c>
      <c r="L24" s="107">
        <v>3</v>
      </c>
      <c r="M24" s="109">
        <v>4.2</v>
      </c>
      <c r="N24" s="111">
        <v>4.2</v>
      </c>
      <c r="O24" s="64">
        <v>2530</v>
      </c>
      <c r="P24" s="65">
        <f>Table224578910112345[[#This Row],[PEMBULATAN]]*O24</f>
        <v>10626</v>
      </c>
    </row>
    <row r="25" spans="1:16" ht="26.25" customHeight="1" x14ac:dyDescent="0.2">
      <c r="A25" s="121"/>
      <c r="B25" s="121"/>
      <c r="C25" s="107" t="s">
        <v>170</v>
      </c>
      <c r="D25" s="107" t="s">
        <v>86</v>
      </c>
      <c r="E25" s="108">
        <v>44502</v>
      </c>
      <c r="F25" s="107" t="s">
        <v>87</v>
      </c>
      <c r="G25" s="108">
        <v>44502</v>
      </c>
      <c r="H25" s="110" t="s">
        <v>433</v>
      </c>
      <c r="I25" s="107">
        <v>91</v>
      </c>
      <c r="J25" s="107">
        <v>60</v>
      </c>
      <c r="K25" s="107">
        <v>30</v>
      </c>
      <c r="L25" s="107">
        <v>13</v>
      </c>
      <c r="M25" s="109">
        <v>40.950000000000003</v>
      </c>
      <c r="N25" s="111">
        <v>40.950000000000003</v>
      </c>
      <c r="O25" s="64">
        <v>2530</v>
      </c>
      <c r="P25" s="65">
        <f>Table224578910112345[[#This Row],[PEMBULATAN]]*O25</f>
        <v>103603.5</v>
      </c>
    </row>
    <row r="26" spans="1:16" ht="26.25" customHeight="1" x14ac:dyDescent="0.2">
      <c r="A26" s="121"/>
      <c r="B26" s="121"/>
      <c r="C26" s="107" t="s">
        <v>171</v>
      </c>
      <c r="D26" s="107" t="s">
        <v>86</v>
      </c>
      <c r="E26" s="108">
        <v>44502</v>
      </c>
      <c r="F26" s="107" t="s">
        <v>87</v>
      </c>
      <c r="G26" s="108">
        <v>44502</v>
      </c>
      <c r="H26" s="110" t="s">
        <v>433</v>
      </c>
      <c r="I26" s="107">
        <v>74</v>
      </c>
      <c r="J26" s="107">
        <v>60</v>
      </c>
      <c r="K26" s="107">
        <v>23</v>
      </c>
      <c r="L26" s="107">
        <v>10</v>
      </c>
      <c r="M26" s="109">
        <v>25.53</v>
      </c>
      <c r="N26" s="111">
        <v>25.53</v>
      </c>
      <c r="O26" s="64">
        <v>2530</v>
      </c>
      <c r="P26" s="65">
        <f>Table224578910112345[[#This Row],[PEMBULATAN]]*O26</f>
        <v>64590.9</v>
      </c>
    </row>
    <row r="27" spans="1:16" ht="26.25" customHeight="1" x14ac:dyDescent="0.2">
      <c r="A27" s="121"/>
      <c r="B27" s="121"/>
      <c r="C27" s="107" t="s">
        <v>172</v>
      </c>
      <c r="D27" s="107" t="s">
        <v>86</v>
      </c>
      <c r="E27" s="108">
        <v>44502</v>
      </c>
      <c r="F27" s="107" t="s">
        <v>87</v>
      </c>
      <c r="G27" s="108">
        <v>44502</v>
      </c>
      <c r="H27" s="110" t="s">
        <v>433</v>
      </c>
      <c r="I27" s="107">
        <v>50</v>
      </c>
      <c r="J27" s="107">
        <v>41</v>
      </c>
      <c r="K27" s="107">
        <v>20</v>
      </c>
      <c r="L27" s="107">
        <v>5</v>
      </c>
      <c r="M27" s="109">
        <v>10.25</v>
      </c>
      <c r="N27" s="111">
        <v>10.25</v>
      </c>
      <c r="O27" s="64">
        <v>2530</v>
      </c>
      <c r="P27" s="65">
        <f>Table224578910112345[[#This Row],[PEMBULATAN]]*O27</f>
        <v>25932.5</v>
      </c>
    </row>
    <row r="28" spans="1:16" ht="26.25" customHeight="1" x14ac:dyDescent="0.2">
      <c r="A28" s="121"/>
      <c r="B28" s="121"/>
      <c r="C28" s="107" t="s">
        <v>173</v>
      </c>
      <c r="D28" s="107" t="s">
        <v>86</v>
      </c>
      <c r="E28" s="108">
        <v>44502</v>
      </c>
      <c r="F28" s="107" t="s">
        <v>87</v>
      </c>
      <c r="G28" s="108">
        <v>44502</v>
      </c>
      <c r="H28" s="110" t="s">
        <v>433</v>
      </c>
      <c r="I28" s="107">
        <v>50</v>
      </c>
      <c r="J28" s="107">
        <v>53</v>
      </c>
      <c r="K28" s="107">
        <v>25</v>
      </c>
      <c r="L28" s="107">
        <v>4</v>
      </c>
      <c r="M28" s="109">
        <v>16.5625</v>
      </c>
      <c r="N28" s="111">
        <v>16.5625</v>
      </c>
      <c r="O28" s="64">
        <v>2530</v>
      </c>
      <c r="P28" s="65">
        <f>Table224578910112345[[#This Row],[PEMBULATAN]]*O28</f>
        <v>41903.125</v>
      </c>
    </row>
    <row r="29" spans="1:16" ht="26.25" customHeight="1" x14ac:dyDescent="0.2">
      <c r="A29" s="121"/>
      <c r="B29" s="121"/>
      <c r="C29" s="107" t="s">
        <v>174</v>
      </c>
      <c r="D29" s="107" t="s">
        <v>86</v>
      </c>
      <c r="E29" s="108">
        <v>44502</v>
      </c>
      <c r="F29" s="107" t="s">
        <v>87</v>
      </c>
      <c r="G29" s="108">
        <v>44502</v>
      </c>
      <c r="H29" s="110" t="s">
        <v>433</v>
      </c>
      <c r="I29" s="107">
        <v>80</v>
      </c>
      <c r="J29" s="107">
        <v>60</v>
      </c>
      <c r="K29" s="107">
        <v>27</v>
      </c>
      <c r="L29" s="107">
        <v>15</v>
      </c>
      <c r="M29" s="109">
        <v>32.4</v>
      </c>
      <c r="N29" s="111">
        <v>33</v>
      </c>
      <c r="O29" s="64">
        <v>2530</v>
      </c>
      <c r="P29" s="65">
        <f>Table224578910112345[[#This Row],[PEMBULATAN]]*O29</f>
        <v>83490</v>
      </c>
    </row>
    <row r="30" spans="1:16" ht="26.25" customHeight="1" x14ac:dyDescent="0.2">
      <c r="A30" s="121"/>
      <c r="B30" s="121"/>
      <c r="C30" s="107" t="s">
        <v>175</v>
      </c>
      <c r="D30" s="107" t="s">
        <v>86</v>
      </c>
      <c r="E30" s="108">
        <v>44502</v>
      </c>
      <c r="F30" s="107" t="s">
        <v>87</v>
      </c>
      <c r="G30" s="108">
        <v>44502</v>
      </c>
      <c r="H30" s="110" t="s">
        <v>433</v>
      </c>
      <c r="I30" s="107">
        <v>93</v>
      </c>
      <c r="J30" s="107">
        <v>57</v>
      </c>
      <c r="K30" s="107">
        <v>20</v>
      </c>
      <c r="L30" s="107">
        <v>13</v>
      </c>
      <c r="M30" s="109">
        <v>26.504999999999999</v>
      </c>
      <c r="N30" s="111">
        <v>26.504999999999999</v>
      </c>
      <c r="O30" s="64">
        <v>2530</v>
      </c>
      <c r="P30" s="65">
        <f>Table224578910112345[[#This Row],[PEMBULATAN]]*O30</f>
        <v>67057.649999999994</v>
      </c>
    </row>
    <row r="31" spans="1:16" ht="26.25" customHeight="1" x14ac:dyDescent="0.2">
      <c r="A31" s="121"/>
      <c r="B31" s="121"/>
      <c r="C31" s="107" t="s">
        <v>176</v>
      </c>
      <c r="D31" s="107" t="s">
        <v>86</v>
      </c>
      <c r="E31" s="108">
        <v>44502</v>
      </c>
      <c r="F31" s="107" t="s">
        <v>87</v>
      </c>
      <c r="G31" s="108">
        <v>44502</v>
      </c>
      <c r="H31" s="110" t="s">
        <v>433</v>
      </c>
      <c r="I31" s="107">
        <v>82</v>
      </c>
      <c r="J31" s="107">
        <v>42</v>
      </c>
      <c r="K31" s="107">
        <v>40</v>
      </c>
      <c r="L31" s="107">
        <v>12</v>
      </c>
      <c r="M31" s="109">
        <v>34.44</v>
      </c>
      <c r="N31" s="111">
        <v>35</v>
      </c>
      <c r="O31" s="64">
        <v>2530</v>
      </c>
      <c r="P31" s="65">
        <f>Table224578910112345[[#This Row],[PEMBULATAN]]*O31</f>
        <v>88550</v>
      </c>
    </row>
    <row r="32" spans="1:16" ht="26.25" customHeight="1" x14ac:dyDescent="0.2">
      <c r="A32" s="121"/>
      <c r="B32" s="121"/>
      <c r="C32" s="107" t="s">
        <v>177</v>
      </c>
      <c r="D32" s="107" t="s">
        <v>86</v>
      </c>
      <c r="E32" s="108">
        <v>44502</v>
      </c>
      <c r="F32" s="107" t="s">
        <v>87</v>
      </c>
      <c r="G32" s="108">
        <v>44502</v>
      </c>
      <c r="H32" s="110" t="s">
        <v>433</v>
      </c>
      <c r="I32" s="107">
        <v>86</v>
      </c>
      <c r="J32" s="107">
        <v>50</v>
      </c>
      <c r="K32" s="107">
        <v>30</v>
      </c>
      <c r="L32" s="107">
        <v>15</v>
      </c>
      <c r="M32" s="109">
        <v>32.25</v>
      </c>
      <c r="N32" s="111">
        <v>32.25</v>
      </c>
      <c r="O32" s="64">
        <v>2530</v>
      </c>
      <c r="P32" s="65">
        <f>Table224578910112345[[#This Row],[PEMBULATAN]]*O32</f>
        <v>81592.5</v>
      </c>
    </row>
    <row r="33" spans="1:16" ht="26.25" customHeight="1" x14ac:dyDescent="0.2">
      <c r="A33" s="121"/>
      <c r="B33" s="121"/>
      <c r="C33" s="107" t="s">
        <v>178</v>
      </c>
      <c r="D33" s="107" t="s">
        <v>86</v>
      </c>
      <c r="E33" s="108">
        <v>44502</v>
      </c>
      <c r="F33" s="107" t="s">
        <v>87</v>
      </c>
      <c r="G33" s="108">
        <v>44502</v>
      </c>
      <c r="H33" s="110" t="s">
        <v>433</v>
      </c>
      <c r="I33" s="107">
        <v>50</v>
      </c>
      <c r="J33" s="107">
        <v>40</v>
      </c>
      <c r="K33" s="107">
        <v>27</v>
      </c>
      <c r="L33" s="107">
        <v>4</v>
      </c>
      <c r="M33" s="109">
        <v>13.5</v>
      </c>
      <c r="N33" s="111">
        <v>13.5</v>
      </c>
      <c r="O33" s="64">
        <v>2530</v>
      </c>
      <c r="P33" s="65">
        <f>Table224578910112345[[#This Row],[PEMBULATAN]]*O33</f>
        <v>34155</v>
      </c>
    </row>
    <row r="34" spans="1:16" ht="26.25" customHeight="1" x14ac:dyDescent="0.2">
      <c r="A34" s="121"/>
      <c r="B34" s="121"/>
      <c r="C34" s="107" t="s">
        <v>179</v>
      </c>
      <c r="D34" s="107" t="s">
        <v>86</v>
      </c>
      <c r="E34" s="108">
        <v>44502</v>
      </c>
      <c r="F34" s="107" t="s">
        <v>87</v>
      </c>
      <c r="G34" s="108">
        <v>44502</v>
      </c>
      <c r="H34" s="110" t="s">
        <v>433</v>
      </c>
      <c r="I34" s="107">
        <v>100</v>
      </c>
      <c r="J34" s="107">
        <v>51</v>
      </c>
      <c r="K34" s="107">
        <v>23</v>
      </c>
      <c r="L34" s="107">
        <v>9</v>
      </c>
      <c r="M34" s="109">
        <v>29.324999999999999</v>
      </c>
      <c r="N34" s="111">
        <v>30</v>
      </c>
      <c r="O34" s="64">
        <v>2530</v>
      </c>
      <c r="P34" s="65">
        <f>Table224578910112345[[#This Row],[PEMBULATAN]]*O34</f>
        <v>75900</v>
      </c>
    </row>
    <row r="35" spans="1:16" ht="26.25" customHeight="1" x14ac:dyDescent="0.2">
      <c r="A35" s="121"/>
      <c r="B35" s="121"/>
      <c r="C35" s="107" t="s">
        <v>180</v>
      </c>
      <c r="D35" s="107" t="s">
        <v>86</v>
      </c>
      <c r="E35" s="108">
        <v>44502</v>
      </c>
      <c r="F35" s="107" t="s">
        <v>87</v>
      </c>
      <c r="G35" s="108">
        <v>44502</v>
      </c>
      <c r="H35" s="110" t="s">
        <v>433</v>
      </c>
      <c r="I35" s="107">
        <v>83</v>
      </c>
      <c r="J35" s="107">
        <v>40</v>
      </c>
      <c r="K35" s="107">
        <v>40</v>
      </c>
      <c r="L35" s="107">
        <v>10</v>
      </c>
      <c r="M35" s="109">
        <v>33.200000000000003</v>
      </c>
      <c r="N35" s="111">
        <v>33.200000000000003</v>
      </c>
      <c r="O35" s="64">
        <v>2530</v>
      </c>
      <c r="P35" s="65">
        <f>Table224578910112345[[#This Row],[PEMBULATAN]]*O35</f>
        <v>83996</v>
      </c>
    </row>
    <row r="36" spans="1:16" ht="26.25" customHeight="1" x14ac:dyDescent="0.2">
      <c r="A36" s="121"/>
      <c r="B36" s="121"/>
      <c r="C36" s="107" t="s">
        <v>181</v>
      </c>
      <c r="D36" s="107" t="s">
        <v>86</v>
      </c>
      <c r="E36" s="108">
        <v>44502</v>
      </c>
      <c r="F36" s="107" t="s">
        <v>87</v>
      </c>
      <c r="G36" s="108">
        <v>44502</v>
      </c>
      <c r="H36" s="110" t="s">
        <v>433</v>
      </c>
      <c r="I36" s="107">
        <v>71</v>
      </c>
      <c r="J36" s="107">
        <v>53</v>
      </c>
      <c r="K36" s="107">
        <v>35</v>
      </c>
      <c r="L36" s="107">
        <v>12</v>
      </c>
      <c r="M36" s="109">
        <v>32.926250000000003</v>
      </c>
      <c r="N36" s="111">
        <v>32.926250000000003</v>
      </c>
      <c r="O36" s="64">
        <v>2530</v>
      </c>
      <c r="P36" s="65">
        <f>Table224578910112345[[#This Row],[PEMBULATAN]]*O36</f>
        <v>83303.412500000006</v>
      </c>
    </row>
    <row r="37" spans="1:16" ht="26.25" customHeight="1" x14ac:dyDescent="0.2">
      <c r="A37" s="121"/>
      <c r="B37" s="121"/>
      <c r="C37" s="107" t="s">
        <v>182</v>
      </c>
      <c r="D37" s="107" t="s">
        <v>86</v>
      </c>
      <c r="E37" s="108">
        <v>44502</v>
      </c>
      <c r="F37" s="107" t="s">
        <v>87</v>
      </c>
      <c r="G37" s="108">
        <v>44502</v>
      </c>
      <c r="H37" s="110" t="s">
        <v>433</v>
      </c>
      <c r="I37" s="107">
        <v>67</v>
      </c>
      <c r="J37" s="107">
        <v>40</v>
      </c>
      <c r="K37" s="107">
        <v>3</v>
      </c>
      <c r="L37" s="107">
        <v>1</v>
      </c>
      <c r="M37" s="109">
        <v>2.0099999999999998</v>
      </c>
      <c r="N37" s="111">
        <v>2.0099999999999998</v>
      </c>
      <c r="O37" s="64">
        <v>2530</v>
      </c>
      <c r="P37" s="65">
        <f>Table224578910112345[[#This Row],[PEMBULATAN]]*O37</f>
        <v>5085.2999999999993</v>
      </c>
    </row>
    <row r="38" spans="1:16" ht="26.25" customHeight="1" x14ac:dyDescent="0.2">
      <c r="A38" s="121"/>
      <c r="B38" s="121"/>
      <c r="C38" s="107" t="s">
        <v>183</v>
      </c>
      <c r="D38" s="107" t="s">
        <v>86</v>
      </c>
      <c r="E38" s="108">
        <v>44502</v>
      </c>
      <c r="F38" s="107" t="s">
        <v>87</v>
      </c>
      <c r="G38" s="108">
        <v>44502</v>
      </c>
      <c r="H38" s="110" t="s">
        <v>433</v>
      </c>
      <c r="I38" s="107">
        <v>42</v>
      </c>
      <c r="J38" s="107">
        <v>32</v>
      </c>
      <c r="K38" s="107">
        <v>20</v>
      </c>
      <c r="L38" s="107">
        <v>5</v>
      </c>
      <c r="M38" s="109">
        <v>6.72</v>
      </c>
      <c r="N38" s="111">
        <v>6.72</v>
      </c>
      <c r="O38" s="64">
        <v>2530</v>
      </c>
      <c r="P38" s="65">
        <f>Table224578910112345[[#This Row],[PEMBULATAN]]*O38</f>
        <v>17001.599999999999</v>
      </c>
    </row>
    <row r="39" spans="1:16" ht="26.25" customHeight="1" x14ac:dyDescent="0.2">
      <c r="A39" s="121"/>
      <c r="B39" s="121"/>
      <c r="C39" s="107" t="s">
        <v>184</v>
      </c>
      <c r="D39" s="107" t="s">
        <v>86</v>
      </c>
      <c r="E39" s="108">
        <v>44502</v>
      </c>
      <c r="F39" s="107" t="s">
        <v>87</v>
      </c>
      <c r="G39" s="108">
        <v>44502</v>
      </c>
      <c r="H39" s="110" t="s">
        <v>433</v>
      </c>
      <c r="I39" s="107">
        <v>40</v>
      </c>
      <c r="J39" s="107">
        <v>30</v>
      </c>
      <c r="K39" s="107">
        <v>10</v>
      </c>
      <c r="L39" s="107">
        <v>3</v>
      </c>
      <c r="M39" s="109">
        <v>3</v>
      </c>
      <c r="N39" s="111">
        <v>3</v>
      </c>
      <c r="O39" s="64">
        <v>2530</v>
      </c>
      <c r="P39" s="65">
        <f>Table224578910112345[[#This Row],[PEMBULATAN]]*O39</f>
        <v>7590</v>
      </c>
    </row>
    <row r="40" spans="1:16" ht="26.25" customHeight="1" x14ac:dyDescent="0.2">
      <c r="A40" s="121"/>
      <c r="B40" s="121"/>
      <c r="C40" s="107" t="s">
        <v>185</v>
      </c>
      <c r="D40" s="107" t="s">
        <v>86</v>
      </c>
      <c r="E40" s="108">
        <v>44502</v>
      </c>
      <c r="F40" s="107" t="s">
        <v>87</v>
      </c>
      <c r="G40" s="108">
        <v>44502</v>
      </c>
      <c r="H40" s="110" t="s">
        <v>433</v>
      </c>
      <c r="I40" s="107">
        <v>52</v>
      </c>
      <c r="J40" s="107">
        <v>34</v>
      </c>
      <c r="K40" s="107">
        <v>20</v>
      </c>
      <c r="L40" s="107">
        <v>2</v>
      </c>
      <c r="M40" s="109">
        <v>8.84</v>
      </c>
      <c r="N40" s="111">
        <v>8.84</v>
      </c>
      <c r="O40" s="64">
        <v>2530</v>
      </c>
      <c r="P40" s="65">
        <f>Table224578910112345[[#This Row],[PEMBULATAN]]*O40</f>
        <v>22365.200000000001</v>
      </c>
    </row>
    <row r="41" spans="1:16" ht="26.25" customHeight="1" x14ac:dyDescent="0.2">
      <c r="A41" s="121"/>
      <c r="B41" s="121"/>
      <c r="C41" s="107" t="s">
        <v>186</v>
      </c>
      <c r="D41" s="107" t="s">
        <v>86</v>
      </c>
      <c r="E41" s="108">
        <v>44502</v>
      </c>
      <c r="F41" s="107" t="s">
        <v>87</v>
      </c>
      <c r="G41" s="108">
        <v>44502</v>
      </c>
      <c r="H41" s="110" t="s">
        <v>433</v>
      </c>
      <c r="I41" s="107">
        <v>110</v>
      </c>
      <c r="J41" s="107">
        <v>9</v>
      </c>
      <c r="K41" s="107">
        <v>9</v>
      </c>
      <c r="L41" s="107">
        <v>1</v>
      </c>
      <c r="M41" s="109">
        <v>2.2275</v>
      </c>
      <c r="N41" s="111">
        <v>2.2275</v>
      </c>
      <c r="O41" s="64">
        <v>2530</v>
      </c>
      <c r="P41" s="65">
        <f>Table224578910112345[[#This Row],[PEMBULATAN]]*O41</f>
        <v>5635.5749999999998</v>
      </c>
    </row>
    <row r="42" spans="1:16" ht="26.25" customHeight="1" x14ac:dyDescent="0.2">
      <c r="A42" s="121"/>
      <c r="B42" s="121"/>
      <c r="C42" s="107" t="s">
        <v>187</v>
      </c>
      <c r="D42" s="107" t="s">
        <v>86</v>
      </c>
      <c r="E42" s="108">
        <v>44502</v>
      </c>
      <c r="F42" s="107" t="s">
        <v>87</v>
      </c>
      <c r="G42" s="108">
        <v>44502</v>
      </c>
      <c r="H42" s="110" t="s">
        <v>433</v>
      </c>
      <c r="I42" s="107">
        <v>70</v>
      </c>
      <c r="J42" s="107">
        <v>37</v>
      </c>
      <c r="K42" s="107">
        <v>20</v>
      </c>
      <c r="L42" s="107">
        <v>1</v>
      </c>
      <c r="M42" s="109">
        <v>12.95</v>
      </c>
      <c r="N42" s="111">
        <v>12.95</v>
      </c>
      <c r="O42" s="64">
        <v>2530</v>
      </c>
      <c r="P42" s="65">
        <f>Table224578910112345[[#This Row],[PEMBULATAN]]*O42</f>
        <v>32763.5</v>
      </c>
    </row>
    <row r="43" spans="1:16" ht="26.25" customHeight="1" x14ac:dyDescent="0.2">
      <c r="A43" s="121"/>
      <c r="B43" s="121"/>
      <c r="C43" s="107" t="s">
        <v>188</v>
      </c>
      <c r="D43" s="107" t="s">
        <v>86</v>
      </c>
      <c r="E43" s="108">
        <v>44502</v>
      </c>
      <c r="F43" s="107" t="s">
        <v>87</v>
      </c>
      <c r="G43" s="108">
        <v>44502</v>
      </c>
      <c r="H43" s="110" t="s">
        <v>433</v>
      </c>
      <c r="I43" s="107">
        <v>71</v>
      </c>
      <c r="J43" s="107">
        <v>42</v>
      </c>
      <c r="K43" s="107">
        <v>30</v>
      </c>
      <c r="L43" s="107">
        <v>7</v>
      </c>
      <c r="M43" s="109">
        <v>22.364999999999998</v>
      </c>
      <c r="N43" s="111">
        <v>23</v>
      </c>
      <c r="O43" s="64">
        <v>2530</v>
      </c>
      <c r="P43" s="65">
        <f>Table224578910112345[[#This Row],[PEMBULATAN]]*O43</f>
        <v>58190</v>
      </c>
    </row>
    <row r="44" spans="1:16" ht="26.25" customHeight="1" x14ac:dyDescent="0.2">
      <c r="A44" s="121"/>
      <c r="B44" s="121"/>
      <c r="C44" s="107" t="s">
        <v>189</v>
      </c>
      <c r="D44" s="107" t="s">
        <v>86</v>
      </c>
      <c r="E44" s="108">
        <v>44502</v>
      </c>
      <c r="F44" s="107" t="s">
        <v>87</v>
      </c>
      <c r="G44" s="108">
        <v>44502</v>
      </c>
      <c r="H44" s="110" t="s">
        <v>433</v>
      </c>
      <c r="I44" s="107">
        <v>46</v>
      </c>
      <c r="J44" s="107">
        <v>30</v>
      </c>
      <c r="K44" s="107">
        <v>40</v>
      </c>
      <c r="L44" s="107">
        <v>11</v>
      </c>
      <c r="M44" s="109">
        <v>13.8</v>
      </c>
      <c r="N44" s="111">
        <v>13.8</v>
      </c>
      <c r="O44" s="64">
        <v>2530</v>
      </c>
      <c r="P44" s="65">
        <f>Table224578910112345[[#This Row],[PEMBULATAN]]*O44</f>
        <v>34914</v>
      </c>
    </row>
    <row r="45" spans="1:16" ht="26.25" customHeight="1" x14ac:dyDescent="0.2">
      <c r="A45" s="121"/>
      <c r="B45" s="121"/>
      <c r="C45" s="107" t="s">
        <v>190</v>
      </c>
      <c r="D45" s="107" t="s">
        <v>86</v>
      </c>
      <c r="E45" s="108">
        <v>44502</v>
      </c>
      <c r="F45" s="107" t="s">
        <v>87</v>
      </c>
      <c r="G45" s="108">
        <v>44502</v>
      </c>
      <c r="H45" s="110" t="s">
        <v>433</v>
      </c>
      <c r="I45" s="107">
        <v>71</v>
      </c>
      <c r="J45" s="107">
        <v>52</v>
      </c>
      <c r="K45" s="107">
        <v>40</v>
      </c>
      <c r="L45" s="107">
        <v>12</v>
      </c>
      <c r="M45" s="109">
        <v>36.92</v>
      </c>
      <c r="N45" s="111">
        <v>36.92</v>
      </c>
      <c r="O45" s="64">
        <v>2530</v>
      </c>
      <c r="P45" s="65">
        <f>Table224578910112345[[#This Row],[PEMBULATAN]]*O45</f>
        <v>93407.6</v>
      </c>
    </row>
    <row r="46" spans="1:16" ht="26.25" customHeight="1" x14ac:dyDescent="0.2">
      <c r="A46" s="121"/>
      <c r="B46" s="121"/>
      <c r="C46" s="107" t="s">
        <v>191</v>
      </c>
      <c r="D46" s="107" t="s">
        <v>86</v>
      </c>
      <c r="E46" s="108">
        <v>44502</v>
      </c>
      <c r="F46" s="107" t="s">
        <v>87</v>
      </c>
      <c r="G46" s="108">
        <v>44502</v>
      </c>
      <c r="H46" s="110" t="s">
        <v>433</v>
      </c>
      <c r="I46" s="107">
        <v>50</v>
      </c>
      <c r="J46" s="107">
        <v>50</v>
      </c>
      <c r="K46" s="107">
        <v>15</v>
      </c>
      <c r="L46" s="107">
        <v>3</v>
      </c>
      <c r="M46" s="109">
        <v>9.375</v>
      </c>
      <c r="N46" s="111">
        <v>10</v>
      </c>
      <c r="O46" s="64">
        <v>2530</v>
      </c>
      <c r="P46" s="65">
        <f>Table224578910112345[[#This Row],[PEMBULATAN]]*O46</f>
        <v>25300</v>
      </c>
    </row>
    <row r="47" spans="1:16" ht="26.25" customHeight="1" x14ac:dyDescent="0.2">
      <c r="A47" s="121"/>
      <c r="B47" s="121"/>
      <c r="C47" s="107" t="s">
        <v>192</v>
      </c>
      <c r="D47" s="107" t="s">
        <v>86</v>
      </c>
      <c r="E47" s="108">
        <v>44502</v>
      </c>
      <c r="F47" s="107" t="s">
        <v>87</v>
      </c>
      <c r="G47" s="108">
        <v>44502</v>
      </c>
      <c r="H47" s="110" t="s">
        <v>433</v>
      </c>
      <c r="I47" s="107">
        <v>40</v>
      </c>
      <c r="J47" s="107">
        <v>39</v>
      </c>
      <c r="K47" s="107">
        <v>20</v>
      </c>
      <c r="L47" s="107">
        <v>12</v>
      </c>
      <c r="M47" s="109">
        <v>7.8</v>
      </c>
      <c r="N47" s="111">
        <v>12</v>
      </c>
      <c r="O47" s="64">
        <v>2530</v>
      </c>
      <c r="P47" s="65">
        <f>Table224578910112345[[#This Row],[PEMBULATAN]]*O47</f>
        <v>30360</v>
      </c>
    </row>
    <row r="48" spans="1:16" ht="26.25" customHeight="1" x14ac:dyDescent="0.2">
      <c r="A48" s="121"/>
      <c r="B48" s="121"/>
      <c r="C48" s="107" t="s">
        <v>193</v>
      </c>
      <c r="D48" s="107" t="s">
        <v>86</v>
      </c>
      <c r="E48" s="108">
        <v>44502</v>
      </c>
      <c r="F48" s="107" t="s">
        <v>87</v>
      </c>
      <c r="G48" s="108">
        <v>44502</v>
      </c>
      <c r="H48" s="110" t="s">
        <v>433</v>
      </c>
      <c r="I48" s="107">
        <v>152</v>
      </c>
      <c r="J48" s="107">
        <v>20</v>
      </c>
      <c r="K48" s="107">
        <v>20</v>
      </c>
      <c r="L48" s="107">
        <v>5</v>
      </c>
      <c r="M48" s="109">
        <v>15.2</v>
      </c>
      <c r="N48" s="111">
        <v>15.2</v>
      </c>
      <c r="O48" s="64">
        <v>2530</v>
      </c>
      <c r="P48" s="65">
        <f>Table224578910112345[[#This Row],[PEMBULATAN]]*O48</f>
        <v>38456</v>
      </c>
    </row>
    <row r="49" spans="1:16" ht="26.25" customHeight="1" x14ac:dyDescent="0.2">
      <c r="A49" s="121"/>
      <c r="B49" s="121"/>
      <c r="C49" s="123" t="s">
        <v>194</v>
      </c>
      <c r="D49" s="107" t="s">
        <v>86</v>
      </c>
      <c r="E49" s="108">
        <v>44502</v>
      </c>
      <c r="F49" s="107" t="s">
        <v>87</v>
      </c>
      <c r="G49" s="108">
        <v>44502</v>
      </c>
      <c r="H49" s="110" t="s">
        <v>433</v>
      </c>
      <c r="I49" s="107">
        <v>56</v>
      </c>
      <c r="J49" s="107">
        <v>30</v>
      </c>
      <c r="K49" s="107">
        <v>27</v>
      </c>
      <c r="L49" s="107">
        <v>5</v>
      </c>
      <c r="M49" s="109">
        <v>11.34</v>
      </c>
      <c r="N49" s="111">
        <v>12</v>
      </c>
      <c r="O49" s="64">
        <v>2530</v>
      </c>
      <c r="P49" s="65">
        <f>Table224578910112345[[#This Row],[PEMBULATAN]]*O49</f>
        <v>30360</v>
      </c>
    </row>
    <row r="50" spans="1:16" ht="26.25" customHeight="1" x14ac:dyDescent="0.2">
      <c r="A50" s="121"/>
      <c r="B50" s="121"/>
      <c r="C50" s="107" t="s">
        <v>195</v>
      </c>
      <c r="D50" s="107" t="s">
        <v>86</v>
      </c>
      <c r="E50" s="108">
        <v>44502</v>
      </c>
      <c r="F50" s="107" t="s">
        <v>87</v>
      </c>
      <c r="G50" s="108">
        <v>44502</v>
      </c>
      <c r="H50" s="110" t="s">
        <v>433</v>
      </c>
      <c r="I50" s="107">
        <v>4</v>
      </c>
      <c r="J50" s="107">
        <v>41</v>
      </c>
      <c r="K50" s="107">
        <v>18</v>
      </c>
      <c r="L50" s="107">
        <v>9</v>
      </c>
      <c r="M50" s="109">
        <v>0.73799999999999999</v>
      </c>
      <c r="N50" s="111">
        <v>9</v>
      </c>
      <c r="O50" s="64">
        <v>2530</v>
      </c>
      <c r="P50" s="65">
        <f>Table224578910112345[[#This Row],[PEMBULATAN]]*O50</f>
        <v>22770</v>
      </c>
    </row>
    <row r="51" spans="1:16" ht="26.25" customHeight="1" x14ac:dyDescent="0.2">
      <c r="A51" s="121"/>
      <c r="B51" s="121"/>
      <c r="C51" s="107" t="s">
        <v>196</v>
      </c>
      <c r="D51" s="107" t="s">
        <v>86</v>
      </c>
      <c r="E51" s="108">
        <v>44502</v>
      </c>
      <c r="F51" s="107" t="s">
        <v>87</v>
      </c>
      <c r="G51" s="108">
        <v>44502</v>
      </c>
      <c r="H51" s="110" t="s">
        <v>433</v>
      </c>
      <c r="I51" s="107">
        <v>73</v>
      </c>
      <c r="J51" s="107">
        <v>30</v>
      </c>
      <c r="K51" s="107">
        <v>10</v>
      </c>
      <c r="L51" s="107">
        <v>2</v>
      </c>
      <c r="M51" s="109">
        <v>5.4749999999999996</v>
      </c>
      <c r="N51" s="111">
        <v>6</v>
      </c>
      <c r="O51" s="64">
        <v>2530</v>
      </c>
      <c r="P51" s="65">
        <f>Table224578910112345[[#This Row],[PEMBULATAN]]*O51</f>
        <v>15180</v>
      </c>
    </row>
    <row r="52" spans="1:16" ht="26.25" customHeight="1" x14ac:dyDescent="0.2">
      <c r="A52" s="121"/>
      <c r="B52" s="121"/>
      <c r="C52" s="120" t="s">
        <v>197</v>
      </c>
      <c r="D52" s="107" t="s">
        <v>86</v>
      </c>
      <c r="E52" s="108">
        <v>44502</v>
      </c>
      <c r="F52" s="107" t="s">
        <v>87</v>
      </c>
      <c r="G52" s="108">
        <v>44502</v>
      </c>
      <c r="H52" s="110" t="s">
        <v>433</v>
      </c>
      <c r="I52" s="107">
        <v>90</v>
      </c>
      <c r="J52" s="107">
        <v>51</v>
      </c>
      <c r="K52" s="107">
        <v>40</v>
      </c>
      <c r="L52" s="107">
        <v>21</v>
      </c>
      <c r="M52" s="109">
        <v>45.9</v>
      </c>
      <c r="N52" s="111">
        <v>45.9</v>
      </c>
      <c r="O52" s="64">
        <v>2530</v>
      </c>
      <c r="P52" s="65">
        <f>Table224578910112345[[#This Row],[PEMBULATAN]]*O52</f>
        <v>116127</v>
      </c>
    </row>
    <row r="53" spans="1:16" ht="26.25" customHeight="1" x14ac:dyDescent="0.2">
      <c r="A53" s="121"/>
      <c r="B53" s="121"/>
      <c r="C53" s="107" t="s">
        <v>198</v>
      </c>
      <c r="D53" s="107" t="s">
        <v>86</v>
      </c>
      <c r="E53" s="108">
        <v>44502</v>
      </c>
      <c r="F53" s="107" t="s">
        <v>87</v>
      </c>
      <c r="G53" s="108">
        <v>44502</v>
      </c>
      <c r="H53" s="110" t="s">
        <v>433</v>
      </c>
      <c r="I53" s="107">
        <v>50</v>
      </c>
      <c r="J53" s="107">
        <v>50</v>
      </c>
      <c r="K53" s="107">
        <v>22</v>
      </c>
      <c r="L53" s="107">
        <v>7</v>
      </c>
      <c r="M53" s="109">
        <v>13.75</v>
      </c>
      <c r="N53" s="111">
        <v>13.75</v>
      </c>
      <c r="O53" s="64">
        <v>2530</v>
      </c>
      <c r="P53" s="65">
        <f>Table224578910112345[[#This Row],[PEMBULATAN]]*O53</f>
        <v>34787.5</v>
      </c>
    </row>
    <row r="54" spans="1:16" ht="26.25" customHeight="1" x14ac:dyDescent="0.2">
      <c r="A54" s="121"/>
      <c r="B54" s="121"/>
      <c r="C54" s="107" t="s">
        <v>199</v>
      </c>
      <c r="D54" s="107" t="s">
        <v>86</v>
      </c>
      <c r="E54" s="108">
        <v>44502</v>
      </c>
      <c r="F54" s="107" t="s">
        <v>87</v>
      </c>
      <c r="G54" s="108">
        <v>44502</v>
      </c>
      <c r="H54" s="110" t="s">
        <v>433</v>
      </c>
      <c r="I54" s="107">
        <v>30</v>
      </c>
      <c r="J54" s="107">
        <v>31</v>
      </c>
      <c r="K54" s="107">
        <v>20</v>
      </c>
      <c r="L54" s="107">
        <v>1</v>
      </c>
      <c r="M54" s="109">
        <v>4.6500000000000004</v>
      </c>
      <c r="N54" s="111">
        <v>4.6500000000000004</v>
      </c>
      <c r="O54" s="64">
        <v>2530</v>
      </c>
      <c r="P54" s="65">
        <f>Table224578910112345[[#This Row],[PEMBULATAN]]*O54</f>
        <v>11764.5</v>
      </c>
    </row>
    <row r="55" spans="1:16" ht="26.25" customHeight="1" x14ac:dyDescent="0.2">
      <c r="A55" s="121"/>
      <c r="B55" s="121"/>
      <c r="C55" s="107" t="s">
        <v>200</v>
      </c>
      <c r="D55" s="107" t="s">
        <v>86</v>
      </c>
      <c r="E55" s="108">
        <v>44502</v>
      </c>
      <c r="F55" s="107" t="s">
        <v>87</v>
      </c>
      <c r="G55" s="108">
        <v>44502</v>
      </c>
      <c r="H55" s="110" t="s">
        <v>433</v>
      </c>
      <c r="I55" s="107">
        <v>54</v>
      </c>
      <c r="J55" s="107">
        <v>46</v>
      </c>
      <c r="K55" s="107">
        <v>50</v>
      </c>
      <c r="L55" s="107">
        <v>21</v>
      </c>
      <c r="M55" s="109">
        <v>31.05</v>
      </c>
      <c r="N55" s="111">
        <v>31.05</v>
      </c>
      <c r="O55" s="64">
        <v>2530</v>
      </c>
      <c r="P55" s="65">
        <f>Table224578910112345[[#This Row],[PEMBULATAN]]*O55</f>
        <v>78556.5</v>
      </c>
    </row>
    <row r="56" spans="1:16" ht="26.25" customHeight="1" x14ac:dyDescent="0.2">
      <c r="A56" s="121"/>
      <c r="B56" s="121"/>
      <c r="C56" s="107" t="s">
        <v>201</v>
      </c>
      <c r="D56" s="107" t="s">
        <v>86</v>
      </c>
      <c r="E56" s="108">
        <v>44502</v>
      </c>
      <c r="F56" s="107" t="s">
        <v>87</v>
      </c>
      <c r="G56" s="108">
        <v>44502</v>
      </c>
      <c r="H56" s="110" t="s">
        <v>433</v>
      </c>
      <c r="I56" s="107">
        <v>38</v>
      </c>
      <c r="J56" s="107">
        <v>33</v>
      </c>
      <c r="K56" s="107">
        <v>26</v>
      </c>
      <c r="L56" s="107">
        <v>6</v>
      </c>
      <c r="M56" s="109">
        <v>8.1509999999999998</v>
      </c>
      <c r="N56" s="111">
        <v>8.1509999999999998</v>
      </c>
      <c r="O56" s="64">
        <v>2530</v>
      </c>
      <c r="P56" s="65">
        <f>Table224578910112345[[#This Row],[PEMBULATAN]]*O56</f>
        <v>20622.03</v>
      </c>
    </row>
    <row r="57" spans="1:16" ht="26.25" customHeight="1" x14ac:dyDescent="0.2">
      <c r="A57" s="122"/>
      <c r="B57" s="122"/>
      <c r="C57" s="107" t="s">
        <v>202</v>
      </c>
      <c r="D57" s="107" t="s">
        <v>86</v>
      </c>
      <c r="E57" s="108">
        <v>44502</v>
      </c>
      <c r="F57" s="107" t="s">
        <v>87</v>
      </c>
      <c r="G57" s="108">
        <v>44502</v>
      </c>
      <c r="H57" s="110" t="s">
        <v>433</v>
      </c>
      <c r="I57" s="107">
        <v>30</v>
      </c>
      <c r="J57" s="107">
        <v>27</v>
      </c>
      <c r="K57" s="107">
        <v>30</v>
      </c>
      <c r="L57" s="107">
        <v>6</v>
      </c>
      <c r="M57" s="109">
        <v>6.0750000000000002</v>
      </c>
      <c r="N57" s="111">
        <v>6.0750000000000002</v>
      </c>
      <c r="O57" s="64">
        <v>2530</v>
      </c>
      <c r="P57" s="65">
        <f>Table224578910112345[[#This Row],[PEMBULATAN]]*O57</f>
        <v>15369.75</v>
      </c>
    </row>
    <row r="58" spans="1:16" ht="22.5" customHeight="1" x14ac:dyDescent="0.2">
      <c r="A58" s="143" t="s">
        <v>30</v>
      </c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5"/>
      <c r="M58" s="79">
        <f>SUBTOTAL(109,Table224578910112345[KG VOLUME])</f>
        <v>1137.2012500000003</v>
      </c>
      <c r="N58" s="68">
        <f>SUM(N3:N57)</f>
        <v>1155.9872500000004</v>
      </c>
      <c r="O58" s="146">
        <f>SUM(P3:P57)</f>
        <v>2924647.7425000002</v>
      </c>
      <c r="P58" s="147"/>
    </row>
    <row r="59" spans="1:16" ht="18" customHeight="1" x14ac:dyDescent="0.2">
      <c r="A59" s="85"/>
      <c r="B59" s="56" t="s">
        <v>42</v>
      </c>
      <c r="C59" s="55"/>
      <c r="D59" s="57" t="s">
        <v>43</v>
      </c>
      <c r="E59" s="85"/>
      <c r="F59" s="85"/>
      <c r="G59" s="85"/>
      <c r="H59" s="85"/>
      <c r="I59" s="85"/>
      <c r="J59" s="85"/>
      <c r="K59" s="85"/>
      <c r="L59" s="85"/>
      <c r="M59" s="86"/>
      <c r="N59" s="87" t="s">
        <v>51</v>
      </c>
      <c r="O59" s="88"/>
      <c r="P59" s="88">
        <f>O58*10%</f>
        <v>292464.77425000002</v>
      </c>
    </row>
    <row r="60" spans="1:16" ht="18" customHeight="1" thickBot="1" x14ac:dyDescent="0.25">
      <c r="A60" s="85"/>
      <c r="B60" s="56"/>
      <c r="C60" s="55"/>
      <c r="D60" s="57"/>
      <c r="E60" s="85"/>
      <c r="F60" s="85"/>
      <c r="G60" s="85"/>
      <c r="H60" s="85"/>
      <c r="I60" s="85"/>
      <c r="J60" s="85"/>
      <c r="K60" s="85"/>
      <c r="L60" s="85"/>
      <c r="M60" s="86"/>
      <c r="N60" s="89" t="s">
        <v>52</v>
      </c>
      <c r="O60" s="90"/>
      <c r="P60" s="90">
        <f>O58-P59</f>
        <v>2632182.9682499999</v>
      </c>
    </row>
    <row r="61" spans="1:16" ht="18" customHeight="1" x14ac:dyDescent="0.2">
      <c r="A61" s="11"/>
      <c r="H61" s="63"/>
      <c r="N61" s="62" t="s">
        <v>31</v>
      </c>
      <c r="P61" s="69">
        <f>P60*1%</f>
        <v>26321.8296825</v>
      </c>
    </row>
    <row r="62" spans="1:16" ht="18" customHeight="1" thickBot="1" x14ac:dyDescent="0.25">
      <c r="A62" s="11"/>
      <c r="H62" s="63"/>
      <c r="N62" s="62" t="s">
        <v>53</v>
      </c>
      <c r="P62" s="71">
        <f>P60*2%</f>
        <v>52643.659365</v>
      </c>
    </row>
    <row r="63" spans="1:16" ht="18" customHeight="1" x14ac:dyDescent="0.2">
      <c r="A63" s="11"/>
      <c r="H63" s="63"/>
      <c r="N63" s="66" t="s">
        <v>32</v>
      </c>
      <c r="O63" s="67"/>
      <c r="P63" s="70">
        <f>P60+P61-P62</f>
        <v>2605861.1385674998</v>
      </c>
    </row>
    <row r="65" spans="1:16" x14ac:dyDescent="0.2">
      <c r="A65" s="11"/>
      <c r="H65" s="63"/>
      <c r="P65" s="71"/>
    </row>
    <row r="66" spans="1:16" x14ac:dyDescent="0.2">
      <c r="A66" s="11"/>
      <c r="H66" s="63"/>
      <c r="O66" s="58"/>
      <c r="P66" s="71"/>
    </row>
    <row r="67" spans="1:16" s="3" customFormat="1" x14ac:dyDescent="0.25">
      <c r="A67" s="11"/>
      <c r="B67" s="2"/>
      <c r="C67" s="2"/>
      <c r="E67" s="12"/>
      <c r="H67" s="63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3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3"/>
      <c r="N69" s="15"/>
      <c r="O69" s="15"/>
      <c r="P69" s="15"/>
    </row>
    <row r="70" spans="1:16" s="3" customFormat="1" x14ac:dyDescent="0.25">
      <c r="A70" s="11"/>
      <c r="B70" s="2"/>
      <c r="C70" s="2"/>
      <c r="E70" s="12"/>
      <c r="H70" s="63"/>
      <c r="N70" s="15"/>
      <c r="O70" s="15"/>
      <c r="P70" s="15"/>
    </row>
    <row r="71" spans="1:16" s="3" customFormat="1" x14ac:dyDescent="0.25">
      <c r="A71" s="11"/>
      <c r="B71" s="2"/>
      <c r="C71" s="2"/>
      <c r="E71" s="12"/>
      <c r="H71" s="63"/>
      <c r="N71" s="15"/>
      <c r="O71" s="15"/>
      <c r="P71" s="15"/>
    </row>
    <row r="72" spans="1:16" s="3" customFormat="1" x14ac:dyDescent="0.25">
      <c r="A72" s="11"/>
      <c r="B72" s="2"/>
      <c r="C72" s="2"/>
      <c r="E72" s="12"/>
      <c r="H72" s="63"/>
      <c r="N72" s="15"/>
      <c r="O72" s="15"/>
      <c r="P72" s="15"/>
    </row>
    <row r="73" spans="1:16" s="3" customFormat="1" x14ac:dyDescent="0.25">
      <c r="A73" s="11"/>
      <c r="B73" s="2"/>
      <c r="C73" s="2"/>
      <c r="E73" s="12"/>
      <c r="H73" s="63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63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3"/>
      <c r="N75" s="15"/>
      <c r="O75" s="15"/>
      <c r="P75" s="15"/>
    </row>
    <row r="76" spans="1:16" s="3" customFormat="1" x14ac:dyDescent="0.25">
      <c r="A76" s="11"/>
      <c r="B76" s="2"/>
      <c r="C76" s="2"/>
      <c r="E76" s="12"/>
      <c r="H76" s="63"/>
      <c r="N76" s="15"/>
      <c r="O76" s="15"/>
      <c r="P76" s="15"/>
    </row>
    <row r="77" spans="1:16" s="3" customFormat="1" x14ac:dyDescent="0.25">
      <c r="A77" s="11"/>
      <c r="B77" s="2"/>
      <c r="C77" s="2"/>
      <c r="E77" s="12"/>
      <c r="H77" s="63"/>
      <c r="N77" s="15"/>
      <c r="O77" s="15"/>
      <c r="P77" s="15"/>
    </row>
    <row r="78" spans="1:16" s="3" customFormat="1" x14ac:dyDescent="0.25">
      <c r="A78" s="11"/>
      <c r="B78" s="2"/>
      <c r="C78" s="2"/>
      <c r="E78" s="12"/>
      <c r="H78" s="63"/>
      <c r="N78" s="15"/>
      <c r="O78" s="15"/>
      <c r="P78" s="15"/>
    </row>
  </sheetData>
  <mergeCells count="2">
    <mergeCell ref="A58:L58"/>
    <mergeCell ref="O58:P58"/>
  </mergeCells>
  <conditionalFormatting sqref="C3:C57">
    <cfRule type="duplicateValues" dxfId="529" priority="2"/>
  </conditionalFormatting>
  <conditionalFormatting sqref="C3:C57">
    <cfRule type="duplicateValues" dxfId="528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7"/>
  <sheetViews>
    <sheetView zoomScale="110" zoomScaleNormal="110" workbookViewId="0">
      <pane xSplit="3" ySplit="2" topLeftCell="E222" activePane="bottomRight" state="frozen"/>
      <selection pane="topRight" activeCell="B1" sqref="B1"/>
      <selection pane="bottomLeft" activeCell="A3" sqref="A3"/>
      <selection pane="bottomRight" activeCell="A226" sqref="A3:XFD226"/>
    </sheetView>
  </sheetViews>
  <sheetFormatPr defaultRowHeight="15" x14ac:dyDescent="0.2"/>
  <cols>
    <col min="1" max="1" width="8" style="4" customWidth="1"/>
    <col min="2" max="2" width="19.5703125" style="2" customWidth="1"/>
    <col min="3" max="3" width="15" style="2" customWidth="1"/>
    <col min="4" max="4" width="10.140625" style="3" customWidth="1"/>
    <col min="5" max="5" width="8" style="12" customWidth="1"/>
    <col min="6" max="6" width="12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30" customHeight="1" x14ac:dyDescent="0.2">
      <c r="A3" s="82">
        <v>402448</v>
      </c>
      <c r="B3" s="110" t="s">
        <v>203</v>
      </c>
      <c r="C3" s="9" t="s">
        <v>204</v>
      </c>
      <c r="D3" s="76" t="s">
        <v>86</v>
      </c>
      <c r="E3" s="13">
        <v>44502</v>
      </c>
      <c r="F3" s="76" t="s">
        <v>87</v>
      </c>
      <c r="G3" s="13">
        <v>44502</v>
      </c>
      <c r="H3" s="10" t="s">
        <v>433</v>
      </c>
      <c r="I3" s="1">
        <v>62</v>
      </c>
      <c r="J3" s="1">
        <v>54</v>
      </c>
      <c r="K3" s="1">
        <v>35</v>
      </c>
      <c r="L3" s="1">
        <v>26</v>
      </c>
      <c r="M3" s="80">
        <v>29.295000000000002</v>
      </c>
      <c r="N3" s="8">
        <v>30</v>
      </c>
      <c r="O3" s="64">
        <v>2530</v>
      </c>
      <c r="P3" s="65">
        <f>Table2245789101123456[[#This Row],[PEMBULATAN]]*O3</f>
        <v>75900</v>
      </c>
    </row>
    <row r="4" spans="1:16" ht="30" customHeight="1" x14ac:dyDescent="0.2">
      <c r="A4" s="14"/>
      <c r="B4" s="75" t="s">
        <v>205</v>
      </c>
      <c r="C4" s="73" t="s">
        <v>206</v>
      </c>
      <c r="D4" s="78" t="s">
        <v>86</v>
      </c>
      <c r="E4" s="13">
        <v>44502</v>
      </c>
      <c r="F4" s="76" t="s">
        <v>87</v>
      </c>
      <c r="G4" s="13">
        <v>44502</v>
      </c>
      <c r="H4" s="77" t="s">
        <v>433</v>
      </c>
      <c r="I4" s="16">
        <v>90</v>
      </c>
      <c r="J4" s="16">
        <v>30</v>
      </c>
      <c r="K4" s="16">
        <v>30</v>
      </c>
      <c r="L4" s="16">
        <v>6</v>
      </c>
      <c r="M4" s="81">
        <v>20.25</v>
      </c>
      <c r="N4" s="95">
        <v>20.25</v>
      </c>
      <c r="O4" s="64">
        <v>2530</v>
      </c>
      <c r="P4" s="65">
        <f>Table2245789101123456[[#This Row],[PEMBULATAN]]*O4</f>
        <v>51232.5</v>
      </c>
    </row>
    <row r="5" spans="1:16" ht="30" customHeight="1" x14ac:dyDescent="0.2">
      <c r="A5" s="14"/>
      <c r="B5" s="124"/>
      <c r="C5" s="73" t="s">
        <v>207</v>
      </c>
      <c r="D5" s="78" t="s">
        <v>86</v>
      </c>
      <c r="E5" s="13">
        <v>44502</v>
      </c>
      <c r="F5" s="76" t="s">
        <v>87</v>
      </c>
      <c r="G5" s="13">
        <v>44502</v>
      </c>
      <c r="H5" s="77" t="s">
        <v>433</v>
      </c>
      <c r="I5" s="16">
        <v>88</v>
      </c>
      <c r="J5" s="16">
        <v>40</v>
      </c>
      <c r="K5" s="16">
        <v>40</v>
      </c>
      <c r="L5" s="16">
        <v>7</v>
      </c>
      <c r="M5" s="81">
        <v>35.200000000000003</v>
      </c>
      <c r="N5" s="95">
        <v>35.200000000000003</v>
      </c>
      <c r="O5" s="64">
        <v>2530</v>
      </c>
      <c r="P5" s="65">
        <f>Table2245789101123456[[#This Row],[PEMBULATAN]]*O5</f>
        <v>89056</v>
      </c>
    </row>
    <row r="6" spans="1:16" ht="30" customHeight="1" x14ac:dyDescent="0.2">
      <c r="A6" s="14"/>
      <c r="B6" s="75" t="s">
        <v>208</v>
      </c>
      <c r="C6" s="73" t="s">
        <v>209</v>
      </c>
      <c r="D6" s="78" t="s">
        <v>86</v>
      </c>
      <c r="E6" s="13">
        <v>44502</v>
      </c>
      <c r="F6" s="76" t="s">
        <v>87</v>
      </c>
      <c r="G6" s="13">
        <v>44502</v>
      </c>
      <c r="H6" s="77" t="s">
        <v>433</v>
      </c>
      <c r="I6" s="16">
        <v>105</v>
      </c>
      <c r="J6" s="16">
        <v>53</v>
      </c>
      <c r="K6" s="16">
        <v>42</v>
      </c>
      <c r="L6" s="16">
        <v>20</v>
      </c>
      <c r="M6" s="81">
        <v>58.432499999999997</v>
      </c>
      <c r="N6" s="95">
        <v>59</v>
      </c>
      <c r="O6" s="64">
        <v>2530</v>
      </c>
      <c r="P6" s="65">
        <f>Table2245789101123456[[#This Row],[PEMBULATAN]]*O6</f>
        <v>149270</v>
      </c>
    </row>
    <row r="7" spans="1:16" ht="30" customHeight="1" x14ac:dyDescent="0.2">
      <c r="A7" s="14"/>
      <c r="B7" s="75"/>
      <c r="C7" s="73" t="s">
        <v>210</v>
      </c>
      <c r="D7" s="78" t="s">
        <v>86</v>
      </c>
      <c r="E7" s="13">
        <v>44502</v>
      </c>
      <c r="F7" s="76" t="s">
        <v>87</v>
      </c>
      <c r="G7" s="13">
        <v>44502</v>
      </c>
      <c r="H7" s="77" t="s">
        <v>433</v>
      </c>
      <c r="I7" s="16">
        <v>72</v>
      </c>
      <c r="J7" s="16">
        <v>57</v>
      </c>
      <c r="K7" s="16">
        <v>40</v>
      </c>
      <c r="L7" s="16">
        <v>24</v>
      </c>
      <c r="M7" s="81">
        <v>41.04</v>
      </c>
      <c r="N7" s="95">
        <v>41.04</v>
      </c>
      <c r="O7" s="64">
        <v>2530</v>
      </c>
      <c r="P7" s="65">
        <f>Table2245789101123456[[#This Row],[PEMBULATAN]]*O7</f>
        <v>103831.2</v>
      </c>
    </row>
    <row r="8" spans="1:16" ht="30" customHeight="1" x14ac:dyDescent="0.2">
      <c r="A8" s="14"/>
      <c r="B8" s="75"/>
      <c r="C8" s="73" t="s">
        <v>211</v>
      </c>
      <c r="D8" s="78" t="s">
        <v>86</v>
      </c>
      <c r="E8" s="13">
        <v>44502</v>
      </c>
      <c r="F8" s="76" t="s">
        <v>87</v>
      </c>
      <c r="G8" s="13">
        <v>44502</v>
      </c>
      <c r="H8" s="77" t="s">
        <v>433</v>
      </c>
      <c r="I8" s="16">
        <v>50</v>
      </c>
      <c r="J8" s="16">
        <v>32</v>
      </c>
      <c r="K8" s="16">
        <v>35</v>
      </c>
      <c r="L8" s="16">
        <v>8</v>
      </c>
      <c r="M8" s="81">
        <v>14</v>
      </c>
      <c r="N8" s="95">
        <v>14</v>
      </c>
      <c r="O8" s="64">
        <v>2530</v>
      </c>
      <c r="P8" s="65">
        <f>Table2245789101123456[[#This Row],[PEMBULATAN]]*O8</f>
        <v>35420</v>
      </c>
    </row>
    <row r="9" spans="1:16" ht="30" customHeight="1" x14ac:dyDescent="0.2">
      <c r="A9" s="14"/>
      <c r="B9" s="75"/>
      <c r="C9" s="73" t="s">
        <v>212</v>
      </c>
      <c r="D9" s="78" t="s">
        <v>86</v>
      </c>
      <c r="E9" s="13">
        <v>44502</v>
      </c>
      <c r="F9" s="76" t="s">
        <v>87</v>
      </c>
      <c r="G9" s="13">
        <v>44502</v>
      </c>
      <c r="H9" s="77" t="s">
        <v>433</v>
      </c>
      <c r="I9" s="16">
        <v>85</v>
      </c>
      <c r="J9" s="16">
        <v>50</v>
      </c>
      <c r="K9" s="16">
        <v>50</v>
      </c>
      <c r="L9" s="16">
        <v>25</v>
      </c>
      <c r="M9" s="81">
        <v>53.125</v>
      </c>
      <c r="N9" s="95">
        <v>53.125</v>
      </c>
      <c r="O9" s="64">
        <v>2530</v>
      </c>
      <c r="P9" s="65">
        <f>Table2245789101123456[[#This Row],[PEMBULATAN]]*O9</f>
        <v>134406.25</v>
      </c>
    </row>
    <row r="10" spans="1:16" ht="30" customHeight="1" x14ac:dyDescent="0.2">
      <c r="A10" s="14"/>
      <c r="B10" s="75"/>
      <c r="C10" s="73" t="s">
        <v>213</v>
      </c>
      <c r="D10" s="78" t="s">
        <v>86</v>
      </c>
      <c r="E10" s="13">
        <v>44502</v>
      </c>
      <c r="F10" s="76" t="s">
        <v>87</v>
      </c>
      <c r="G10" s="13">
        <v>44502</v>
      </c>
      <c r="H10" s="77" t="s">
        <v>433</v>
      </c>
      <c r="I10" s="16">
        <v>120</v>
      </c>
      <c r="J10" s="16">
        <v>53</v>
      </c>
      <c r="K10" s="16">
        <v>27</v>
      </c>
      <c r="L10" s="16">
        <v>23</v>
      </c>
      <c r="M10" s="81">
        <v>42.93</v>
      </c>
      <c r="N10" s="95">
        <v>42.93</v>
      </c>
      <c r="O10" s="64">
        <v>2530</v>
      </c>
      <c r="P10" s="65">
        <f>Table2245789101123456[[#This Row],[PEMBULATAN]]*O10</f>
        <v>108612.9</v>
      </c>
    </row>
    <row r="11" spans="1:16" ht="30" customHeight="1" x14ac:dyDescent="0.2">
      <c r="A11" s="14"/>
      <c r="B11" s="75"/>
      <c r="C11" s="73" t="s">
        <v>214</v>
      </c>
      <c r="D11" s="78" t="s">
        <v>86</v>
      </c>
      <c r="E11" s="13">
        <v>44502</v>
      </c>
      <c r="F11" s="76" t="s">
        <v>87</v>
      </c>
      <c r="G11" s="13">
        <v>44502</v>
      </c>
      <c r="H11" s="77" t="s">
        <v>433</v>
      </c>
      <c r="I11" s="16">
        <v>110</v>
      </c>
      <c r="J11" s="16">
        <v>51</v>
      </c>
      <c r="K11" s="16">
        <v>19</v>
      </c>
      <c r="L11" s="16">
        <v>18</v>
      </c>
      <c r="M11" s="81">
        <v>26.647500000000001</v>
      </c>
      <c r="N11" s="95">
        <v>26.647500000000001</v>
      </c>
      <c r="O11" s="64">
        <v>2530</v>
      </c>
      <c r="P11" s="65">
        <f>Table2245789101123456[[#This Row],[PEMBULATAN]]*O11</f>
        <v>67418.175000000003</v>
      </c>
    </row>
    <row r="12" spans="1:16" ht="30" customHeight="1" x14ac:dyDescent="0.2">
      <c r="A12" s="14"/>
      <c r="B12" s="75"/>
      <c r="C12" s="73" t="s">
        <v>215</v>
      </c>
      <c r="D12" s="78" t="s">
        <v>86</v>
      </c>
      <c r="E12" s="13">
        <v>44502</v>
      </c>
      <c r="F12" s="76" t="s">
        <v>87</v>
      </c>
      <c r="G12" s="13">
        <v>44502</v>
      </c>
      <c r="H12" s="77" t="s">
        <v>433</v>
      </c>
      <c r="I12" s="16">
        <v>74</v>
      </c>
      <c r="J12" s="16">
        <v>24</v>
      </c>
      <c r="K12" s="16">
        <v>10</v>
      </c>
      <c r="L12" s="16">
        <v>3</v>
      </c>
      <c r="M12" s="81">
        <v>4.4400000000000004</v>
      </c>
      <c r="N12" s="95">
        <v>5</v>
      </c>
      <c r="O12" s="64">
        <v>2530</v>
      </c>
      <c r="P12" s="65">
        <f>Table2245789101123456[[#This Row],[PEMBULATAN]]*O12</f>
        <v>12650</v>
      </c>
    </row>
    <row r="13" spans="1:16" ht="30" customHeight="1" x14ac:dyDescent="0.2">
      <c r="A13" s="14"/>
      <c r="B13" s="75"/>
      <c r="C13" s="73" t="s">
        <v>216</v>
      </c>
      <c r="D13" s="78" t="s">
        <v>86</v>
      </c>
      <c r="E13" s="13">
        <v>44502</v>
      </c>
      <c r="F13" s="76" t="s">
        <v>87</v>
      </c>
      <c r="G13" s="13">
        <v>44502</v>
      </c>
      <c r="H13" s="77" t="s">
        <v>433</v>
      </c>
      <c r="I13" s="16">
        <v>72</v>
      </c>
      <c r="J13" s="16">
        <v>29</v>
      </c>
      <c r="K13" s="16">
        <v>12</v>
      </c>
      <c r="L13" s="16">
        <v>4</v>
      </c>
      <c r="M13" s="81">
        <v>6.2640000000000002</v>
      </c>
      <c r="N13" s="95">
        <v>6.2640000000000002</v>
      </c>
      <c r="O13" s="64">
        <v>2530</v>
      </c>
      <c r="P13" s="65">
        <f>Table2245789101123456[[#This Row],[PEMBULATAN]]*O13</f>
        <v>15847.92</v>
      </c>
    </row>
    <row r="14" spans="1:16" ht="30" customHeight="1" x14ac:dyDescent="0.2">
      <c r="A14" s="14"/>
      <c r="B14" s="75"/>
      <c r="C14" s="73" t="s">
        <v>217</v>
      </c>
      <c r="D14" s="78" t="s">
        <v>86</v>
      </c>
      <c r="E14" s="13">
        <v>44502</v>
      </c>
      <c r="F14" s="76" t="s">
        <v>87</v>
      </c>
      <c r="G14" s="13">
        <v>44502</v>
      </c>
      <c r="H14" s="77" t="s">
        <v>433</v>
      </c>
      <c r="I14" s="16">
        <v>43</v>
      </c>
      <c r="J14" s="16">
        <v>42</v>
      </c>
      <c r="K14" s="16">
        <v>32</v>
      </c>
      <c r="L14" s="16">
        <v>4</v>
      </c>
      <c r="M14" s="81">
        <v>14.448</v>
      </c>
      <c r="N14" s="95">
        <v>15</v>
      </c>
      <c r="O14" s="64">
        <v>2530</v>
      </c>
      <c r="P14" s="65">
        <f>Table2245789101123456[[#This Row],[PEMBULATAN]]*O14</f>
        <v>37950</v>
      </c>
    </row>
    <row r="15" spans="1:16" ht="30" customHeight="1" x14ac:dyDescent="0.2">
      <c r="A15" s="14"/>
      <c r="B15" s="75"/>
      <c r="C15" s="73" t="s">
        <v>218</v>
      </c>
      <c r="D15" s="78" t="s">
        <v>86</v>
      </c>
      <c r="E15" s="13">
        <v>44502</v>
      </c>
      <c r="F15" s="76" t="s">
        <v>87</v>
      </c>
      <c r="G15" s="13">
        <v>44502</v>
      </c>
      <c r="H15" s="77" t="s">
        <v>433</v>
      </c>
      <c r="I15" s="16">
        <v>80</v>
      </c>
      <c r="J15" s="16">
        <v>24</v>
      </c>
      <c r="K15" s="16">
        <v>5</v>
      </c>
      <c r="L15" s="16">
        <v>1</v>
      </c>
      <c r="M15" s="81">
        <v>2.4</v>
      </c>
      <c r="N15" s="95">
        <v>3</v>
      </c>
      <c r="O15" s="64">
        <v>2530</v>
      </c>
      <c r="P15" s="65">
        <f>Table2245789101123456[[#This Row],[PEMBULATAN]]*O15</f>
        <v>7590</v>
      </c>
    </row>
    <row r="16" spans="1:16" ht="30" customHeight="1" x14ac:dyDescent="0.2">
      <c r="A16" s="14"/>
      <c r="B16" s="75"/>
      <c r="C16" s="73" t="s">
        <v>219</v>
      </c>
      <c r="D16" s="78" t="s">
        <v>86</v>
      </c>
      <c r="E16" s="13">
        <v>44502</v>
      </c>
      <c r="F16" s="76" t="s">
        <v>87</v>
      </c>
      <c r="G16" s="13">
        <v>44502</v>
      </c>
      <c r="H16" s="77" t="s">
        <v>433</v>
      </c>
      <c r="I16" s="16">
        <v>53</v>
      </c>
      <c r="J16" s="16">
        <v>28</v>
      </c>
      <c r="K16" s="16">
        <v>28</v>
      </c>
      <c r="L16" s="16">
        <v>10</v>
      </c>
      <c r="M16" s="81">
        <v>10.388</v>
      </c>
      <c r="N16" s="95">
        <v>11</v>
      </c>
      <c r="O16" s="64">
        <v>2530</v>
      </c>
      <c r="P16" s="65">
        <f>Table2245789101123456[[#This Row],[PEMBULATAN]]*O16</f>
        <v>27830</v>
      </c>
    </row>
    <row r="17" spans="1:16" ht="30" customHeight="1" x14ac:dyDescent="0.2">
      <c r="A17" s="14"/>
      <c r="B17" s="75"/>
      <c r="C17" s="73" t="s">
        <v>220</v>
      </c>
      <c r="D17" s="78" t="s">
        <v>86</v>
      </c>
      <c r="E17" s="13">
        <v>44502</v>
      </c>
      <c r="F17" s="76" t="s">
        <v>87</v>
      </c>
      <c r="G17" s="13">
        <v>44502</v>
      </c>
      <c r="H17" s="77" t="s">
        <v>433</v>
      </c>
      <c r="I17" s="16">
        <v>60</v>
      </c>
      <c r="J17" s="16">
        <v>53</v>
      </c>
      <c r="K17" s="16">
        <v>23</v>
      </c>
      <c r="L17" s="16">
        <v>7</v>
      </c>
      <c r="M17" s="81">
        <v>18.285</v>
      </c>
      <c r="N17" s="95">
        <v>18.285</v>
      </c>
      <c r="O17" s="64">
        <v>2530</v>
      </c>
      <c r="P17" s="65">
        <f>Table2245789101123456[[#This Row],[PEMBULATAN]]*O17</f>
        <v>46261.05</v>
      </c>
    </row>
    <row r="18" spans="1:16" ht="30" customHeight="1" x14ac:dyDescent="0.2">
      <c r="A18" s="14"/>
      <c r="B18" s="75"/>
      <c r="C18" s="73" t="s">
        <v>221</v>
      </c>
      <c r="D18" s="78" t="s">
        <v>86</v>
      </c>
      <c r="E18" s="13">
        <v>44502</v>
      </c>
      <c r="F18" s="76" t="s">
        <v>87</v>
      </c>
      <c r="G18" s="13">
        <v>44502</v>
      </c>
      <c r="H18" s="77" t="s">
        <v>433</v>
      </c>
      <c r="I18" s="16">
        <v>78</v>
      </c>
      <c r="J18" s="16">
        <v>54</v>
      </c>
      <c r="K18" s="16">
        <v>10</v>
      </c>
      <c r="L18" s="16">
        <v>3</v>
      </c>
      <c r="M18" s="81">
        <v>10.53</v>
      </c>
      <c r="N18" s="95">
        <v>10.53</v>
      </c>
      <c r="O18" s="64">
        <v>2530</v>
      </c>
      <c r="P18" s="65">
        <f>Table2245789101123456[[#This Row],[PEMBULATAN]]*O18</f>
        <v>26640.899999999998</v>
      </c>
    </row>
    <row r="19" spans="1:16" ht="30" customHeight="1" x14ac:dyDescent="0.2">
      <c r="A19" s="14"/>
      <c r="B19" s="75"/>
      <c r="C19" s="73" t="s">
        <v>222</v>
      </c>
      <c r="D19" s="78" t="s">
        <v>86</v>
      </c>
      <c r="E19" s="13">
        <v>44502</v>
      </c>
      <c r="F19" s="76" t="s">
        <v>87</v>
      </c>
      <c r="G19" s="13">
        <v>44502</v>
      </c>
      <c r="H19" s="77" t="s">
        <v>433</v>
      </c>
      <c r="I19" s="16">
        <v>91</v>
      </c>
      <c r="J19" s="16">
        <v>50</v>
      </c>
      <c r="K19" s="16">
        <v>20</v>
      </c>
      <c r="L19" s="16">
        <v>35</v>
      </c>
      <c r="M19" s="81">
        <v>22.75</v>
      </c>
      <c r="N19" s="95">
        <v>35</v>
      </c>
      <c r="O19" s="64">
        <v>2530</v>
      </c>
      <c r="P19" s="65">
        <f>Table2245789101123456[[#This Row],[PEMBULATAN]]*O19</f>
        <v>88550</v>
      </c>
    </row>
    <row r="20" spans="1:16" ht="30" customHeight="1" x14ac:dyDescent="0.2">
      <c r="A20" s="14"/>
      <c r="B20" s="75"/>
      <c r="C20" s="73" t="s">
        <v>223</v>
      </c>
      <c r="D20" s="78" t="s">
        <v>86</v>
      </c>
      <c r="E20" s="13">
        <v>44502</v>
      </c>
      <c r="F20" s="76" t="s">
        <v>87</v>
      </c>
      <c r="G20" s="13">
        <v>44502</v>
      </c>
      <c r="H20" s="77" t="s">
        <v>433</v>
      </c>
      <c r="I20" s="16">
        <v>75</v>
      </c>
      <c r="J20" s="16">
        <v>60</v>
      </c>
      <c r="K20" s="16">
        <v>52</v>
      </c>
      <c r="L20" s="16">
        <v>20</v>
      </c>
      <c r="M20" s="81">
        <v>58.5</v>
      </c>
      <c r="N20" s="95">
        <v>58.5</v>
      </c>
      <c r="O20" s="64">
        <v>2530</v>
      </c>
      <c r="P20" s="65">
        <f>Table2245789101123456[[#This Row],[PEMBULATAN]]*O20</f>
        <v>148005</v>
      </c>
    </row>
    <row r="21" spans="1:16" ht="30" customHeight="1" x14ac:dyDescent="0.2">
      <c r="A21" s="14"/>
      <c r="B21" s="75"/>
      <c r="C21" s="73" t="s">
        <v>224</v>
      </c>
      <c r="D21" s="78" t="s">
        <v>86</v>
      </c>
      <c r="E21" s="13">
        <v>44502</v>
      </c>
      <c r="F21" s="76" t="s">
        <v>87</v>
      </c>
      <c r="G21" s="13">
        <v>44502</v>
      </c>
      <c r="H21" s="77" t="s">
        <v>433</v>
      </c>
      <c r="I21" s="16">
        <v>43</v>
      </c>
      <c r="J21" s="16">
        <v>30</v>
      </c>
      <c r="K21" s="16">
        <v>30</v>
      </c>
      <c r="L21" s="16">
        <v>4</v>
      </c>
      <c r="M21" s="81">
        <v>9.6750000000000007</v>
      </c>
      <c r="N21" s="95">
        <v>9.6750000000000007</v>
      </c>
      <c r="O21" s="64">
        <v>2530</v>
      </c>
      <c r="P21" s="65">
        <f>Table2245789101123456[[#This Row],[PEMBULATAN]]*O21</f>
        <v>24477.75</v>
      </c>
    </row>
    <row r="22" spans="1:16" ht="30" customHeight="1" x14ac:dyDescent="0.2">
      <c r="A22" s="14"/>
      <c r="B22" s="75"/>
      <c r="C22" s="73" t="s">
        <v>225</v>
      </c>
      <c r="D22" s="78" t="s">
        <v>86</v>
      </c>
      <c r="E22" s="13">
        <v>44502</v>
      </c>
      <c r="F22" s="76" t="s">
        <v>87</v>
      </c>
      <c r="G22" s="13">
        <v>44502</v>
      </c>
      <c r="H22" s="77" t="s">
        <v>433</v>
      </c>
      <c r="I22" s="16">
        <v>54</v>
      </c>
      <c r="J22" s="16">
        <v>20</v>
      </c>
      <c r="K22" s="16">
        <v>40</v>
      </c>
      <c r="L22" s="16">
        <v>8</v>
      </c>
      <c r="M22" s="81">
        <v>10.8</v>
      </c>
      <c r="N22" s="95">
        <v>10.8</v>
      </c>
      <c r="O22" s="64">
        <v>2530</v>
      </c>
      <c r="P22" s="65">
        <f>Table2245789101123456[[#This Row],[PEMBULATAN]]*O22</f>
        <v>27324</v>
      </c>
    </row>
    <row r="23" spans="1:16" ht="30" customHeight="1" x14ac:dyDescent="0.2">
      <c r="A23" s="14"/>
      <c r="B23" s="75"/>
      <c r="C23" s="73" t="s">
        <v>226</v>
      </c>
      <c r="D23" s="78" t="s">
        <v>86</v>
      </c>
      <c r="E23" s="13">
        <v>44502</v>
      </c>
      <c r="F23" s="76" t="s">
        <v>87</v>
      </c>
      <c r="G23" s="13">
        <v>44502</v>
      </c>
      <c r="H23" s="77" t="s">
        <v>433</v>
      </c>
      <c r="I23" s="16">
        <v>56</v>
      </c>
      <c r="J23" s="16">
        <v>35</v>
      </c>
      <c r="K23" s="16">
        <v>20</v>
      </c>
      <c r="L23" s="16">
        <v>6</v>
      </c>
      <c r="M23" s="81">
        <v>9.8000000000000007</v>
      </c>
      <c r="N23" s="95">
        <v>9.8000000000000007</v>
      </c>
      <c r="O23" s="64">
        <v>2530</v>
      </c>
      <c r="P23" s="65">
        <f>Table2245789101123456[[#This Row],[PEMBULATAN]]*O23</f>
        <v>24794</v>
      </c>
    </row>
    <row r="24" spans="1:16" ht="30" customHeight="1" x14ac:dyDescent="0.2">
      <c r="A24" s="14"/>
      <c r="B24" s="75"/>
      <c r="C24" s="73" t="s">
        <v>227</v>
      </c>
      <c r="D24" s="78" t="s">
        <v>86</v>
      </c>
      <c r="E24" s="13">
        <v>44502</v>
      </c>
      <c r="F24" s="76" t="s">
        <v>87</v>
      </c>
      <c r="G24" s="13">
        <v>44502</v>
      </c>
      <c r="H24" s="77" t="s">
        <v>433</v>
      </c>
      <c r="I24" s="16">
        <v>51</v>
      </c>
      <c r="J24" s="16">
        <v>38</v>
      </c>
      <c r="K24" s="16">
        <v>20</v>
      </c>
      <c r="L24" s="16">
        <v>6</v>
      </c>
      <c r="M24" s="81">
        <v>9.69</v>
      </c>
      <c r="N24" s="95">
        <v>9.69</v>
      </c>
      <c r="O24" s="64">
        <v>2530</v>
      </c>
      <c r="P24" s="65">
        <f>Table2245789101123456[[#This Row],[PEMBULATAN]]*O24</f>
        <v>24515.699999999997</v>
      </c>
    </row>
    <row r="25" spans="1:16" ht="30" customHeight="1" x14ac:dyDescent="0.2">
      <c r="A25" s="14"/>
      <c r="B25" s="75"/>
      <c r="C25" s="73" t="s">
        <v>228</v>
      </c>
      <c r="D25" s="78" t="s">
        <v>86</v>
      </c>
      <c r="E25" s="13">
        <v>44502</v>
      </c>
      <c r="F25" s="76" t="s">
        <v>87</v>
      </c>
      <c r="G25" s="13">
        <v>44502</v>
      </c>
      <c r="H25" s="77" t="s">
        <v>433</v>
      </c>
      <c r="I25" s="16">
        <v>34</v>
      </c>
      <c r="J25" s="16">
        <v>23</v>
      </c>
      <c r="K25" s="16">
        <v>20</v>
      </c>
      <c r="L25" s="16">
        <v>4</v>
      </c>
      <c r="M25" s="81">
        <v>3.91</v>
      </c>
      <c r="N25" s="95">
        <v>4</v>
      </c>
      <c r="O25" s="64">
        <v>2530</v>
      </c>
      <c r="P25" s="65">
        <f>Table2245789101123456[[#This Row],[PEMBULATAN]]*O25</f>
        <v>10120</v>
      </c>
    </row>
    <row r="26" spans="1:16" ht="30" customHeight="1" x14ac:dyDescent="0.2">
      <c r="A26" s="14"/>
      <c r="B26" s="75"/>
      <c r="C26" s="73" t="s">
        <v>229</v>
      </c>
      <c r="D26" s="78" t="s">
        <v>86</v>
      </c>
      <c r="E26" s="13">
        <v>44502</v>
      </c>
      <c r="F26" s="76" t="s">
        <v>87</v>
      </c>
      <c r="G26" s="13">
        <v>44502</v>
      </c>
      <c r="H26" s="77" t="s">
        <v>433</v>
      </c>
      <c r="I26" s="16">
        <v>44</v>
      </c>
      <c r="J26" s="16">
        <v>32</v>
      </c>
      <c r="K26" s="16">
        <v>32</v>
      </c>
      <c r="L26" s="16">
        <v>10</v>
      </c>
      <c r="M26" s="81">
        <v>11.263999999999999</v>
      </c>
      <c r="N26" s="95">
        <v>11.263999999999999</v>
      </c>
      <c r="O26" s="64">
        <v>2530</v>
      </c>
      <c r="P26" s="65">
        <f>Table2245789101123456[[#This Row],[PEMBULATAN]]*O26</f>
        <v>28497.919999999998</v>
      </c>
    </row>
    <row r="27" spans="1:16" ht="30" customHeight="1" x14ac:dyDescent="0.2">
      <c r="A27" s="14"/>
      <c r="B27" s="75"/>
      <c r="C27" s="73" t="s">
        <v>230</v>
      </c>
      <c r="D27" s="78" t="s">
        <v>86</v>
      </c>
      <c r="E27" s="13">
        <v>44502</v>
      </c>
      <c r="F27" s="76" t="s">
        <v>87</v>
      </c>
      <c r="G27" s="13">
        <v>44502</v>
      </c>
      <c r="H27" s="77" t="s">
        <v>433</v>
      </c>
      <c r="I27" s="16">
        <v>44</v>
      </c>
      <c r="J27" s="16">
        <v>31</v>
      </c>
      <c r="K27" s="16">
        <v>26</v>
      </c>
      <c r="L27" s="16">
        <v>5</v>
      </c>
      <c r="M27" s="81">
        <v>8.8659999999999997</v>
      </c>
      <c r="N27" s="95">
        <v>8.8659999999999997</v>
      </c>
      <c r="O27" s="64">
        <v>2530</v>
      </c>
      <c r="P27" s="65">
        <f>Table2245789101123456[[#This Row],[PEMBULATAN]]*O27</f>
        <v>22430.98</v>
      </c>
    </row>
    <row r="28" spans="1:16" ht="30" customHeight="1" x14ac:dyDescent="0.2">
      <c r="A28" s="14"/>
      <c r="B28" s="75"/>
      <c r="C28" s="73" t="s">
        <v>231</v>
      </c>
      <c r="D28" s="78" t="s">
        <v>86</v>
      </c>
      <c r="E28" s="13">
        <v>44502</v>
      </c>
      <c r="F28" s="76" t="s">
        <v>87</v>
      </c>
      <c r="G28" s="13">
        <v>44502</v>
      </c>
      <c r="H28" s="77" t="s">
        <v>433</v>
      </c>
      <c r="I28" s="16">
        <v>51</v>
      </c>
      <c r="J28" s="16">
        <v>40</v>
      </c>
      <c r="K28" s="16">
        <v>37</v>
      </c>
      <c r="L28" s="16">
        <v>10</v>
      </c>
      <c r="M28" s="81">
        <v>18.87</v>
      </c>
      <c r="N28" s="95">
        <v>18.87</v>
      </c>
      <c r="O28" s="64">
        <v>2530</v>
      </c>
      <c r="P28" s="65">
        <f>Table2245789101123456[[#This Row],[PEMBULATAN]]*O28</f>
        <v>47741.100000000006</v>
      </c>
    </row>
    <row r="29" spans="1:16" ht="30" customHeight="1" x14ac:dyDescent="0.2">
      <c r="A29" s="14"/>
      <c r="B29" s="124"/>
      <c r="C29" s="73" t="s">
        <v>232</v>
      </c>
      <c r="D29" s="78" t="s">
        <v>86</v>
      </c>
      <c r="E29" s="13">
        <v>44502</v>
      </c>
      <c r="F29" s="76" t="s">
        <v>87</v>
      </c>
      <c r="G29" s="13">
        <v>44502</v>
      </c>
      <c r="H29" s="77" t="s">
        <v>433</v>
      </c>
      <c r="I29" s="16">
        <v>52</v>
      </c>
      <c r="J29" s="16">
        <v>49</v>
      </c>
      <c r="K29" s="16">
        <v>22</v>
      </c>
      <c r="L29" s="16">
        <v>7</v>
      </c>
      <c r="M29" s="81">
        <v>14.013999999999999</v>
      </c>
      <c r="N29" s="95">
        <v>14.013999999999999</v>
      </c>
      <c r="O29" s="64">
        <v>2530</v>
      </c>
      <c r="P29" s="65">
        <f>Table2245789101123456[[#This Row],[PEMBULATAN]]*O29</f>
        <v>35455.42</v>
      </c>
    </row>
    <row r="30" spans="1:16" ht="30" customHeight="1" x14ac:dyDescent="0.2">
      <c r="A30" s="14"/>
      <c r="B30" s="75" t="s">
        <v>233</v>
      </c>
      <c r="C30" s="73" t="s">
        <v>234</v>
      </c>
      <c r="D30" s="78" t="s">
        <v>86</v>
      </c>
      <c r="E30" s="13">
        <v>44502</v>
      </c>
      <c r="F30" s="76" t="s">
        <v>87</v>
      </c>
      <c r="G30" s="13">
        <v>44502</v>
      </c>
      <c r="H30" s="77" t="s">
        <v>433</v>
      </c>
      <c r="I30" s="16">
        <v>92</v>
      </c>
      <c r="J30" s="16">
        <v>63</v>
      </c>
      <c r="K30" s="16">
        <v>3</v>
      </c>
      <c r="L30" s="16">
        <v>2</v>
      </c>
      <c r="M30" s="81">
        <v>4.3470000000000004</v>
      </c>
      <c r="N30" s="95">
        <v>5</v>
      </c>
      <c r="O30" s="64">
        <v>2530</v>
      </c>
      <c r="P30" s="65">
        <f>Table2245789101123456[[#This Row],[PEMBULATAN]]*O30</f>
        <v>12650</v>
      </c>
    </row>
    <row r="31" spans="1:16" ht="30" customHeight="1" x14ac:dyDescent="0.2">
      <c r="A31" s="14"/>
      <c r="B31" s="75"/>
      <c r="C31" s="73" t="s">
        <v>235</v>
      </c>
      <c r="D31" s="78" t="s">
        <v>86</v>
      </c>
      <c r="E31" s="13">
        <v>44502</v>
      </c>
      <c r="F31" s="76" t="s">
        <v>87</v>
      </c>
      <c r="G31" s="13">
        <v>44502</v>
      </c>
      <c r="H31" s="77" t="s">
        <v>433</v>
      </c>
      <c r="I31" s="16">
        <v>92</v>
      </c>
      <c r="J31" s="16">
        <v>63</v>
      </c>
      <c r="K31" s="16">
        <v>3</v>
      </c>
      <c r="L31" s="16">
        <v>2</v>
      </c>
      <c r="M31" s="81">
        <v>4.3470000000000004</v>
      </c>
      <c r="N31" s="95">
        <v>5</v>
      </c>
      <c r="O31" s="64">
        <v>2530</v>
      </c>
      <c r="P31" s="65">
        <f>Table2245789101123456[[#This Row],[PEMBULATAN]]*O31</f>
        <v>12650</v>
      </c>
    </row>
    <row r="32" spans="1:16" ht="30" customHeight="1" x14ac:dyDescent="0.2">
      <c r="A32" s="14"/>
      <c r="B32" s="75"/>
      <c r="C32" s="73" t="s">
        <v>236</v>
      </c>
      <c r="D32" s="78" t="s">
        <v>86</v>
      </c>
      <c r="E32" s="13">
        <v>44502</v>
      </c>
      <c r="F32" s="76" t="s">
        <v>87</v>
      </c>
      <c r="G32" s="13">
        <v>44502</v>
      </c>
      <c r="H32" s="77" t="s">
        <v>433</v>
      </c>
      <c r="I32" s="16">
        <v>87</v>
      </c>
      <c r="J32" s="16">
        <v>50</v>
      </c>
      <c r="K32" s="16">
        <v>27</v>
      </c>
      <c r="L32" s="16">
        <v>19</v>
      </c>
      <c r="M32" s="81">
        <v>29.362500000000001</v>
      </c>
      <c r="N32" s="95">
        <v>30</v>
      </c>
      <c r="O32" s="64">
        <v>2530</v>
      </c>
      <c r="P32" s="65">
        <f>Table2245789101123456[[#This Row],[PEMBULATAN]]*O32</f>
        <v>75900</v>
      </c>
    </row>
    <row r="33" spans="1:16" ht="30" customHeight="1" x14ac:dyDescent="0.2">
      <c r="A33" s="14"/>
      <c r="B33" s="75"/>
      <c r="C33" s="73" t="s">
        <v>237</v>
      </c>
      <c r="D33" s="78" t="s">
        <v>86</v>
      </c>
      <c r="E33" s="13">
        <v>44502</v>
      </c>
      <c r="F33" s="76" t="s">
        <v>87</v>
      </c>
      <c r="G33" s="13">
        <v>44502</v>
      </c>
      <c r="H33" s="77" t="s">
        <v>433</v>
      </c>
      <c r="I33" s="16">
        <v>90</v>
      </c>
      <c r="J33" s="16">
        <v>55</v>
      </c>
      <c r="K33" s="16">
        <v>30</v>
      </c>
      <c r="L33" s="16">
        <v>7</v>
      </c>
      <c r="M33" s="81">
        <v>37.125</v>
      </c>
      <c r="N33" s="95">
        <v>37.125</v>
      </c>
      <c r="O33" s="64">
        <v>2530</v>
      </c>
      <c r="P33" s="65">
        <f>Table2245789101123456[[#This Row],[PEMBULATAN]]*O33</f>
        <v>93926.25</v>
      </c>
    </row>
    <row r="34" spans="1:16" ht="30" customHeight="1" x14ac:dyDescent="0.2">
      <c r="A34" s="14"/>
      <c r="B34" s="75"/>
      <c r="C34" s="73" t="s">
        <v>238</v>
      </c>
      <c r="D34" s="78" t="s">
        <v>86</v>
      </c>
      <c r="E34" s="13">
        <v>44502</v>
      </c>
      <c r="F34" s="76" t="s">
        <v>87</v>
      </c>
      <c r="G34" s="13">
        <v>44502</v>
      </c>
      <c r="H34" s="77" t="s">
        <v>433</v>
      </c>
      <c r="I34" s="16">
        <v>32</v>
      </c>
      <c r="J34" s="16">
        <v>48</v>
      </c>
      <c r="K34" s="16">
        <v>10</v>
      </c>
      <c r="L34" s="16">
        <v>3</v>
      </c>
      <c r="M34" s="81">
        <v>3.84</v>
      </c>
      <c r="N34" s="95">
        <v>3.84</v>
      </c>
      <c r="O34" s="64">
        <v>2530</v>
      </c>
      <c r="P34" s="65">
        <f>Table2245789101123456[[#This Row],[PEMBULATAN]]*O34</f>
        <v>9715.1999999999989</v>
      </c>
    </row>
    <row r="35" spans="1:16" ht="30" customHeight="1" x14ac:dyDescent="0.2">
      <c r="A35" s="14"/>
      <c r="B35" s="75"/>
      <c r="C35" s="73" t="s">
        <v>239</v>
      </c>
      <c r="D35" s="78" t="s">
        <v>86</v>
      </c>
      <c r="E35" s="13">
        <v>44502</v>
      </c>
      <c r="F35" s="76" t="s">
        <v>87</v>
      </c>
      <c r="G35" s="13">
        <v>44502</v>
      </c>
      <c r="H35" s="77" t="s">
        <v>433</v>
      </c>
      <c r="I35" s="16">
        <v>46</v>
      </c>
      <c r="J35" s="16">
        <v>45</v>
      </c>
      <c r="K35" s="16">
        <v>12</v>
      </c>
      <c r="L35" s="16">
        <v>6</v>
      </c>
      <c r="M35" s="81">
        <v>6.21</v>
      </c>
      <c r="N35" s="95">
        <v>6.21</v>
      </c>
      <c r="O35" s="64">
        <v>2530</v>
      </c>
      <c r="P35" s="65">
        <f>Table2245789101123456[[#This Row],[PEMBULATAN]]*O35</f>
        <v>15711.3</v>
      </c>
    </row>
    <row r="36" spans="1:16" ht="30" customHeight="1" x14ac:dyDescent="0.2">
      <c r="A36" s="14"/>
      <c r="B36" s="75"/>
      <c r="C36" s="73" t="s">
        <v>240</v>
      </c>
      <c r="D36" s="78" t="s">
        <v>86</v>
      </c>
      <c r="E36" s="13">
        <v>44502</v>
      </c>
      <c r="F36" s="76" t="s">
        <v>87</v>
      </c>
      <c r="G36" s="13">
        <v>44502</v>
      </c>
      <c r="H36" s="77" t="s">
        <v>433</v>
      </c>
      <c r="I36" s="16">
        <v>95</v>
      </c>
      <c r="J36" s="16">
        <v>35</v>
      </c>
      <c r="K36" s="16">
        <v>6</v>
      </c>
      <c r="L36" s="16">
        <v>7</v>
      </c>
      <c r="M36" s="81">
        <v>4.9874999999999998</v>
      </c>
      <c r="N36" s="95">
        <v>7</v>
      </c>
      <c r="O36" s="64">
        <v>2530</v>
      </c>
      <c r="P36" s="65">
        <f>Table2245789101123456[[#This Row],[PEMBULATAN]]*O36</f>
        <v>17710</v>
      </c>
    </row>
    <row r="37" spans="1:16" ht="30" customHeight="1" x14ac:dyDescent="0.2">
      <c r="A37" s="14"/>
      <c r="B37" s="75"/>
      <c r="C37" s="73" t="s">
        <v>241</v>
      </c>
      <c r="D37" s="78" t="s">
        <v>86</v>
      </c>
      <c r="E37" s="13">
        <v>44502</v>
      </c>
      <c r="F37" s="76" t="s">
        <v>87</v>
      </c>
      <c r="G37" s="13">
        <v>44502</v>
      </c>
      <c r="H37" s="77" t="s">
        <v>433</v>
      </c>
      <c r="I37" s="16">
        <v>81</v>
      </c>
      <c r="J37" s="16">
        <v>51</v>
      </c>
      <c r="K37" s="16">
        <v>34</v>
      </c>
      <c r="L37" s="16">
        <v>17</v>
      </c>
      <c r="M37" s="81">
        <v>35.113500000000002</v>
      </c>
      <c r="N37" s="95">
        <v>35.113500000000002</v>
      </c>
      <c r="O37" s="64">
        <v>2530</v>
      </c>
      <c r="P37" s="65">
        <f>Table2245789101123456[[#This Row],[PEMBULATAN]]*O37</f>
        <v>88837.154999999999</v>
      </c>
    </row>
    <row r="38" spans="1:16" ht="30" customHeight="1" x14ac:dyDescent="0.2">
      <c r="A38" s="14"/>
      <c r="B38" s="75"/>
      <c r="C38" s="73" t="s">
        <v>242</v>
      </c>
      <c r="D38" s="78" t="s">
        <v>86</v>
      </c>
      <c r="E38" s="13">
        <v>44502</v>
      </c>
      <c r="F38" s="76" t="s">
        <v>87</v>
      </c>
      <c r="G38" s="13">
        <v>44502</v>
      </c>
      <c r="H38" s="77" t="s">
        <v>433</v>
      </c>
      <c r="I38" s="16">
        <v>78</v>
      </c>
      <c r="J38" s="16">
        <v>51</v>
      </c>
      <c r="K38" s="16">
        <v>28</v>
      </c>
      <c r="L38" s="16">
        <v>11</v>
      </c>
      <c r="M38" s="81">
        <v>27.846</v>
      </c>
      <c r="N38" s="95">
        <v>27.846</v>
      </c>
      <c r="O38" s="64">
        <v>2530</v>
      </c>
      <c r="P38" s="65">
        <f>Table2245789101123456[[#This Row],[PEMBULATAN]]*O38</f>
        <v>70450.38</v>
      </c>
    </row>
    <row r="39" spans="1:16" ht="30" customHeight="1" x14ac:dyDescent="0.2">
      <c r="A39" s="14"/>
      <c r="B39" s="75"/>
      <c r="C39" s="73" t="s">
        <v>243</v>
      </c>
      <c r="D39" s="78" t="s">
        <v>86</v>
      </c>
      <c r="E39" s="13">
        <v>44502</v>
      </c>
      <c r="F39" s="76" t="s">
        <v>87</v>
      </c>
      <c r="G39" s="13">
        <v>44502</v>
      </c>
      <c r="H39" s="77" t="s">
        <v>433</v>
      </c>
      <c r="I39" s="16">
        <v>92</v>
      </c>
      <c r="J39" s="16">
        <v>55</v>
      </c>
      <c r="K39" s="16">
        <v>18</v>
      </c>
      <c r="L39" s="16">
        <v>11</v>
      </c>
      <c r="M39" s="81">
        <v>22.77</v>
      </c>
      <c r="N39" s="95">
        <v>22.77</v>
      </c>
      <c r="O39" s="64">
        <v>2530</v>
      </c>
      <c r="P39" s="65">
        <f>Table2245789101123456[[#This Row],[PEMBULATAN]]*O39</f>
        <v>57608.1</v>
      </c>
    </row>
    <row r="40" spans="1:16" ht="30" customHeight="1" x14ac:dyDescent="0.2">
      <c r="A40" s="14"/>
      <c r="B40" s="75"/>
      <c r="C40" s="73" t="s">
        <v>244</v>
      </c>
      <c r="D40" s="78" t="s">
        <v>86</v>
      </c>
      <c r="E40" s="13">
        <v>44502</v>
      </c>
      <c r="F40" s="76" t="s">
        <v>87</v>
      </c>
      <c r="G40" s="13">
        <v>44502</v>
      </c>
      <c r="H40" s="77" t="s">
        <v>433</v>
      </c>
      <c r="I40" s="16">
        <v>95</v>
      </c>
      <c r="J40" s="16">
        <v>60</v>
      </c>
      <c r="K40" s="16">
        <v>27</v>
      </c>
      <c r="L40" s="16">
        <v>27</v>
      </c>
      <c r="M40" s="81">
        <v>38.475000000000001</v>
      </c>
      <c r="N40" s="95">
        <v>39</v>
      </c>
      <c r="O40" s="64">
        <v>2530</v>
      </c>
      <c r="P40" s="65">
        <f>Table2245789101123456[[#This Row],[PEMBULATAN]]*O40</f>
        <v>98670</v>
      </c>
    </row>
    <row r="41" spans="1:16" ht="30" customHeight="1" x14ac:dyDescent="0.2">
      <c r="A41" s="14"/>
      <c r="B41" s="75"/>
      <c r="C41" s="73" t="s">
        <v>245</v>
      </c>
      <c r="D41" s="78" t="s">
        <v>86</v>
      </c>
      <c r="E41" s="13">
        <v>44502</v>
      </c>
      <c r="F41" s="76" t="s">
        <v>87</v>
      </c>
      <c r="G41" s="13">
        <v>44502</v>
      </c>
      <c r="H41" s="77" t="s">
        <v>433</v>
      </c>
      <c r="I41" s="16">
        <v>104</v>
      </c>
      <c r="J41" s="16">
        <v>63</v>
      </c>
      <c r="K41" s="16">
        <v>25</v>
      </c>
      <c r="L41" s="16">
        <v>22</v>
      </c>
      <c r="M41" s="81">
        <v>40.950000000000003</v>
      </c>
      <c r="N41" s="95">
        <v>40.950000000000003</v>
      </c>
      <c r="O41" s="64">
        <v>2530</v>
      </c>
      <c r="P41" s="65">
        <f>Table2245789101123456[[#This Row],[PEMBULATAN]]*O41</f>
        <v>103603.5</v>
      </c>
    </row>
    <row r="42" spans="1:16" ht="30" customHeight="1" x14ac:dyDescent="0.2">
      <c r="A42" s="14"/>
      <c r="B42" s="75"/>
      <c r="C42" s="73" t="s">
        <v>246</v>
      </c>
      <c r="D42" s="78" t="s">
        <v>86</v>
      </c>
      <c r="E42" s="13">
        <v>44502</v>
      </c>
      <c r="F42" s="76" t="s">
        <v>87</v>
      </c>
      <c r="G42" s="13">
        <v>44502</v>
      </c>
      <c r="H42" s="77" t="s">
        <v>433</v>
      </c>
      <c r="I42" s="16">
        <v>52</v>
      </c>
      <c r="J42" s="16">
        <v>65</v>
      </c>
      <c r="K42" s="16">
        <v>27</v>
      </c>
      <c r="L42" s="16">
        <v>12</v>
      </c>
      <c r="M42" s="81">
        <v>22.815000000000001</v>
      </c>
      <c r="N42" s="95">
        <v>22.815000000000001</v>
      </c>
      <c r="O42" s="64">
        <v>2530</v>
      </c>
      <c r="P42" s="65">
        <f>Table2245789101123456[[#This Row],[PEMBULATAN]]*O42</f>
        <v>57721.950000000004</v>
      </c>
    </row>
    <row r="43" spans="1:16" ht="30" customHeight="1" x14ac:dyDescent="0.2">
      <c r="A43" s="14"/>
      <c r="B43" s="75"/>
      <c r="C43" s="73" t="s">
        <v>247</v>
      </c>
      <c r="D43" s="78" t="s">
        <v>86</v>
      </c>
      <c r="E43" s="13">
        <v>44502</v>
      </c>
      <c r="F43" s="76" t="s">
        <v>87</v>
      </c>
      <c r="G43" s="13">
        <v>44502</v>
      </c>
      <c r="H43" s="77" t="s">
        <v>433</v>
      </c>
      <c r="I43" s="16">
        <v>106</v>
      </c>
      <c r="J43" s="16">
        <v>67</v>
      </c>
      <c r="K43" s="16">
        <v>30</v>
      </c>
      <c r="L43" s="16">
        <v>20</v>
      </c>
      <c r="M43" s="81">
        <v>53.265000000000001</v>
      </c>
      <c r="N43" s="95">
        <v>53.265000000000001</v>
      </c>
      <c r="O43" s="64">
        <v>2530</v>
      </c>
      <c r="P43" s="65">
        <f>Table2245789101123456[[#This Row],[PEMBULATAN]]*O43</f>
        <v>134760.45000000001</v>
      </c>
    </row>
    <row r="44" spans="1:16" ht="30" customHeight="1" x14ac:dyDescent="0.2">
      <c r="A44" s="14"/>
      <c r="B44" s="75"/>
      <c r="C44" s="73" t="s">
        <v>248</v>
      </c>
      <c r="D44" s="78" t="s">
        <v>86</v>
      </c>
      <c r="E44" s="13">
        <v>44502</v>
      </c>
      <c r="F44" s="76" t="s">
        <v>87</v>
      </c>
      <c r="G44" s="13">
        <v>44502</v>
      </c>
      <c r="H44" s="77" t="s">
        <v>433</v>
      </c>
      <c r="I44" s="16">
        <v>85</v>
      </c>
      <c r="J44" s="16">
        <v>55</v>
      </c>
      <c r="K44" s="16">
        <v>33</v>
      </c>
      <c r="L44" s="16">
        <v>26</v>
      </c>
      <c r="M44" s="81">
        <v>38.568750000000001</v>
      </c>
      <c r="N44" s="95">
        <v>38.568750000000001</v>
      </c>
      <c r="O44" s="64">
        <v>2530</v>
      </c>
      <c r="P44" s="65">
        <f>Table2245789101123456[[#This Row],[PEMBULATAN]]*O44</f>
        <v>97578.9375</v>
      </c>
    </row>
    <row r="45" spans="1:16" ht="30" customHeight="1" x14ac:dyDescent="0.2">
      <c r="A45" s="14"/>
      <c r="B45" s="75"/>
      <c r="C45" s="73" t="s">
        <v>249</v>
      </c>
      <c r="D45" s="78" t="s">
        <v>86</v>
      </c>
      <c r="E45" s="13">
        <v>44502</v>
      </c>
      <c r="F45" s="76" t="s">
        <v>87</v>
      </c>
      <c r="G45" s="13">
        <v>44502</v>
      </c>
      <c r="H45" s="77" t="s">
        <v>433</v>
      </c>
      <c r="I45" s="16">
        <v>86</v>
      </c>
      <c r="J45" s="16">
        <v>53</v>
      </c>
      <c r="K45" s="16">
        <v>43</v>
      </c>
      <c r="L45" s="16">
        <v>7</v>
      </c>
      <c r="M45" s="81">
        <v>48.9985</v>
      </c>
      <c r="N45" s="95">
        <v>48.9985</v>
      </c>
      <c r="O45" s="64">
        <v>2530</v>
      </c>
      <c r="P45" s="65">
        <f>Table2245789101123456[[#This Row],[PEMBULATAN]]*O45</f>
        <v>123966.205</v>
      </c>
    </row>
    <row r="46" spans="1:16" ht="30" customHeight="1" x14ac:dyDescent="0.2">
      <c r="A46" s="14"/>
      <c r="B46" s="75"/>
      <c r="C46" s="73" t="s">
        <v>250</v>
      </c>
      <c r="D46" s="78" t="s">
        <v>86</v>
      </c>
      <c r="E46" s="13">
        <v>44502</v>
      </c>
      <c r="F46" s="76" t="s">
        <v>87</v>
      </c>
      <c r="G46" s="13">
        <v>44502</v>
      </c>
      <c r="H46" s="77" t="s">
        <v>433</v>
      </c>
      <c r="I46" s="16">
        <v>95</v>
      </c>
      <c r="J46" s="16">
        <v>60</v>
      </c>
      <c r="K46" s="16">
        <v>25</v>
      </c>
      <c r="L46" s="16">
        <v>27</v>
      </c>
      <c r="M46" s="81">
        <v>35.625</v>
      </c>
      <c r="N46" s="95">
        <v>35.625</v>
      </c>
      <c r="O46" s="64">
        <v>2530</v>
      </c>
      <c r="P46" s="65">
        <f>Table2245789101123456[[#This Row],[PEMBULATAN]]*O46</f>
        <v>90131.25</v>
      </c>
    </row>
    <row r="47" spans="1:16" ht="30" customHeight="1" x14ac:dyDescent="0.2">
      <c r="A47" s="14"/>
      <c r="B47" s="75"/>
      <c r="C47" s="73" t="s">
        <v>251</v>
      </c>
      <c r="D47" s="78" t="s">
        <v>86</v>
      </c>
      <c r="E47" s="13">
        <v>44502</v>
      </c>
      <c r="F47" s="76" t="s">
        <v>87</v>
      </c>
      <c r="G47" s="13">
        <v>44502</v>
      </c>
      <c r="H47" s="77" t="s">
        <v>433</v>
      </c>
      <c r="I47" s="16">
        <v>103</v>
      </c>
      <c r="J47" s="16">
        <v>50</v>
      </c>
      <c r="K47" s="16">
        <v>42</v>
      </c>
      <c r="L47" s="16">
        <v>21</v>
      </c>
      <c r="M47" s="81">
        <v>54.075000000000003</v>
      </c>
      <c r="N47" s="95">
        <v>54.075000000000003</v>
      </c>
      <c r="O47" s="64">
        <v>2530</v>
      </c>
      <c r="P47" s="65">
        <f>Table2245789101123456[[#This Row],[PEMBULATAN]]*O47</f>
        <v>136809.75</v>
      </c>
    </row>
    <row r="48" spans="1:16" ht="30" customHeight="1" x14ac:dyDescent="0.2">
      <c r="A48" s="14"/>
      <c r="B48" s="75"/>
      <c r="C48" s="73" t="s">
        <v>252</v>
      </c>
      <c r="D48" s="78" t="s">
        <v>86</v>
      </c>
      <c r="E48" s="13">
        <v>44502</v>
      </c>
      <c r="F48" s="76" t="s">
        <v>87</v>
      </c>
      <c r="G48" s="13">
        <v>44502</v>
      </c>
      <c r="H48" s="77" t="s">
        <v>433</v>
      </c>
      <c r="I48" s="16">
        <v>107</v>
      </c>
      <c r="J48" s="16">
        <v>60</v>
      </c>
      <c r="K48" s="16">
        <v>30</v>
      </c>
      <c r="L48" s="16">
        <v>28</v>
      </c>
      <c r="M48" s="81">
        <v>48.15</v>
      </c>
      <c r="N48" s="95">
        <v>48.15</v>
      </c>
      <c r="O48" s="64">
        <v>2530</v>
      </c>
      <c r="P48" s="65">
        <f>Table2245789101123456[[#This Row],[PEMBULATAN]]*O48</f>
        <v>121819.5</v>
      </c>
    </row>
    <row r="49" spans="1:16" ht="30" customHeight="1" x14ac:dyDescent="0.2">
      <c r="A49" s="14"/>
      <c r="B49" s="75"/>
      <c r="C49" s="73" t="s">
        <v>253</v>
      </c>
      <c r="D49" s="78" t="s">
        <v>86</v>
      </c>
      <c r="E49" s="13">
        <v>44502</v>
      </c>
      <c r="F49" s="76" t="s">
        <v>87</v>
      </c>
      <c r="G49" s="13">
        <v>44502</v>
      </c>
      <c r="H49" s="77" t="s">
        <v>433</v>
      </c>
      <c r="I49" s="16">
        <v>85</v>
      </c>
      <c r="J49" s="16">
        <v>60</v>
      </c>
      <c r="K49" s="16">
        <v>35</v>
      </c>
      <c r="L49" s="16">
        <v>25</v>
      </c>
      <c r="M49" s="81">
        <v>44.625</v>
      </c>
      <c r="N49" s="95">
        <v>44.625</v>
      </c>
      <c r="O49" s="64">
        <v>2530</v>
      </c>
      <c r="P49" s="65">
        <f>Table2245789101123456[[#This Row],[PEMBULATAN]]*O49</f>
        <v>112901.25</v>
      </c>
    </row>
    <row r="50" spans="1:16" ht="30" customHeight="1" x14ac:dyDescent="0.2">
      <c r="A50" s="14"/>
      <c r="B50" s="75"/>
      <c r="C50" s="73" t="s">
        <v>254</v>
      </c>
      <c r="D50" s="78" t="s">
        <v>86</v>
      </c>
      <c r="E50" s="13">
        <v>44502</v>
      </c>
      <c r="F50" s="76" t="s">
        <v>87</v>
      </c>
      <c r="G50" s="13">
        <v>44502</v>
      </c>
      <c r="H50" s="77" t="s">
        <v>433</v>
      </c>
      <c r="I50" s="16">
        <v>96</v>
      </c>
      <c r="J50" s="16">
        <v>55</v>
      </c>
      <c r="K50" s="16">
        <v>31</v>
      </c>
      <c r="L50" s="16">
        <v>20</v>
      </c>
      <c r="M50" s="81">
        <v>40.92</v>
      </c>
      <c r="N50" s="95">
        <v>40.92</v>
      </c>
      <c r="O50" s="64">
        <v>2530</v>
      </c>
      <c r="P50" s="65">
        <f>Table2245789101123456[[#This Row],[PEMBULATAN]]*O50</f>
        <v>103527.6</v>
      </c>
    </row>
    <row r="51" spans="1:16" ht="30" customHeight="1" x14ac:dyDescent="0.2">
      <c r="A51" s="14"/>
      <c r="B51" s="75"/>
      <c r="C51" s="73" t="s">
        <v>255</v>
      </c>
      <c r="D51" s="78" t="s">
        <v>86</v>
      </c>
      <c r="E51" s="13">
        <v>44502</v>
      </c>
      <c r="F51" s="76" t="s">
        <v>87</v>
      </c>
      <c r="G51" s="13">
        <v>44502</v>
      </c>
      <c r="H51" s="77" t="s">
        <v>433</v>
      </c>
      <c r="I51" s="16">
        <v>86</v>
      </c>
      <c r="J51" s="16">
        <v>50</v>
      </c>
      <c r="K51" s="16">
        <v>37</v>
      </c>
      <c r="L51" s="16">
        <v>25</v>
      </c>
      <c r="M51" s="81">
        <v>39.774999999999999</v>
      </c>
      <c r="N51" s="95">
        <v>39.774999999999999</v>
      </c>
      <c r="O51" s="64">
        <v>2530</v>
      </c>
      <c r="P51" s="65">
        <f>Table2245789101123456[[#This Row],[PEMBULATAN]]*O51</f>
        <v>100630.75</v>
      </c>
    </row>
    <row r="52" spans="1:16" ht="30" customHeight="1" x14ac:dyDescent="0.2">
      <c r="A52" s="14"/>
      <c r="B52" s="75"/>
      <c r="C52" s="73" t="s">
        <v>256</v>
      </c>
      <c r="D52" s="78" t="s">
        <v>86</v>
      </c>
      <c r="E52" s="13">
        <v>44502</v>
      </c>
      <c r="F52" s="76" t="s">
        <v>87</v>
      </c>
      <c r="G52" s="13">
        <v>44502</v>
      </c>
      <c r="H52" s="77" t="s">
        <v>433</v>
      </c>
      <c r="I52" s="16">
        <v>144</v>
      </c>
      <c r="J52" s="16">
        <v>37</v>
      </c>
      <c r="K52" s="16">
        <v>41</v>
      </c>
      <c r="L52" s="16">
        <v>13</v>
      </c>
      <c r="M52" s="81">
        <v>54.612000000000002</v>
      </c>
      <c r="N52" s="95">
        <v>54.612000000000002</v>
      </c>
      <c r="O52" s="64">
        <v>2530</v>
      </c>
      <c r="P52" s="65">
        <f>Table2245789101123456[[#This Row],[PEMBULATAN]]*O52</f>
        <v>138168.36000000002</v>
      </c>
    </row>
    <row r="53" spans="1:16" ht="30" customHeight="1" x14ac:dyDescent="0.2">
      <c r="A53" s="14"/>
      <c r="B53" s="75"/>
      <c r="C53" s="73" t="s">
        <v>257</v>
      </c>
      <c r="D53" s="78" t="s">
        <v>86</v>
      </c>
      <c r="E53" s="13">
        <v>44502</v>
      </c>
      <c r="F53" s="76" t="s">
        <v>87</v>
      </c>
      <c r="G53" s="13">
        <v>44502</v>
      </c>
      <c r="H53" s="77" t="s">
        <v>433</v>
      </c>
      <c r="I53" s="16">
        <v>115</v>
      </c>
      <c r="J53" s="16">
        <v>17</v>
      </c>
      <c r="K53" s="16">
        <v>17</v>
      </c>
      <c r="L53" s="16">
        <v>2</v>
      </c>
      <c r="M53" s="81">
        <v>8.3087499999999999</v>
      </c>
      <c r="N53" s="95">
        <v>9</v>
      </c>
      <c r="O53" s="64">
        <v>2530</v>
      </c>
      <c r="P53" s="65">
        <f>Table2245789101123456[[#This Row],[PEMBULATAN]]*O53</f>
        <v>22770</v>
      </c>
    </row>
    <row r="54" spans="1:16" ht="30" customHeight="1" x14ac:dyDescent="0.2">
      <c r="A54" s="14"/>
      <c r="B54" s="75"/>
      <c r="C54" s="73" t="s">
        <v>258</v>
      </c>
      <c r="D54" s="78" t="s">
        <v>86</v>
      </c>
      <c r="E54" s="13">
        <v>44502</v>
      </c>
      <c r="F54" s="76" t="s">
        <v>87</v>
      </c>
      <c r="G54" s="13">
        <v>44502</v>
      </c>
      <c r="H54" s="77" t="s">
        <v>433</v>
      </c>
      <c r="I54" s="16">
        <v>28</v>
      </c>
      <c r="J54" s="16">
        <v>28</v>
      </c>
      <c r="K54" s="16">
        <v>23</v>
      </c>
      <c r="L54" s="16">
        <v>7</v>
      </c>
      <c r="M54" s="81">
        <v>4.508</v>
      </c>
      <c r="N54" s="95">
        <v>7</v>
      </c>
      <c r="O54" s="64">
        <v>2530</v>
      </c>
      <c r="P54" s="65">
        <f>Table2245789101123456[[#This Row],[PEMBULATAN]]*O54</f>
        <v>17710</v>
      </c>
    </row>
    <row r="55" spans="1:16" ht="30" customHeight="1" x14ac:dyDescent="0.2">
      <c r="A55" s="14"/>
      <c r="B55" s="75"/>
      <c r="C55" s="73" t="s">
        <v>259</v>
      </c>
      <c r="D55" s="78" t="s">
        <v>86</v>
      </c>
      <c r="E55" s="13">
        <v>44502</v>
      </c>
      <c r="F55" s="76" t="s">
        <v>87</v>
      </c>
      <c r="G55" s="13">
        <v>44502</v>
      </c>
      <c r="H55" s="77" t="s">
        <v>433</v>
      </c>
      <c r="I55" s="16">
        <v>120</v>
      </c>
      <c r="J55" s="16">
        <v>40</v>
      </c>
      <c r="K55" s="16">
        <v>21</v>
      </c>
      <c r="L55" s="16">
        <v>3</v>
      </c>
      <c r="M55" s="81">
        <v>25.2</v>
      </c>
      <c r="N55" s="95">
        <v>25.2</v>
      </c>
      <c r="O55" s="64">
        <v>2530</v>
      </c>
      <c r="P55" s="65">
        <f>Table2245789101123456[[#This Row],[PEMBULATAN]]*O55</f>
        <v>63756</v>
      </c>
    </row>
    <row r="56" spans="1:16" ht="30" customHeight="1" x14ac:dyDescent="0.2">
      <c r="A56" s="14"/>
      <c r="B56" s="75"/>
      <c r="C56" s="73" t="s">
        <v>260</v>
      </c>
      <c r="D56" s="78" t="s">
        <v>86</v>
      </c>
      <c r="E56" s="13">
        <v>44502</v>
      </c>
      <c r="F56" s="76" t="s">
        <v>87</v>
      </c>
      <c r="G56" s="13">
        <v>44502</v>
      </c>
      <c r="H56" s="77" t="s">
        <v>433</v>
      </c>
      <c r="I56" s="16">
        <v>45</v>
      </c>
      <c r="J56" s="16">
        <v>38</v>
      </c>
      <c r="K56" s="16">
        <v>26</v>
      </c>
      <c r="L56" s="16">
        <v>7</v>
      </c>
      <c r="M56" s="81">
        <v>11.115</v>
      </c>
      <c r="N56" s="95">
        <v>11.115</v>
      </c>
      <c r="O56" s="64">
        <v>2530</v>
      </c>
      <c r="P56" s="65">
        <f>Table2245789101123456[[#This Row],[PEMBULATAN]]*O56</f>
        <v>28120.95</v>
      </c>
    </row>
    <row r="57" spans="1:16" ht="30" customHeight="1" x14ac:dyDescent="0.2">
      <c r="A57" s="14"/>
      <c r="B57" s="75"/>
      <c r="C57" s="73" t="s">
        <v>261</v>
      </c>
      <c r="D57" s="78" t="s">
        <v>86</v>
      </c>
      <c r="E57" s="13">
        <v>44502</v>
      </c>
      <c r="F57" s="76" t="s">
        <v>87</v>
      </c>
      <c r="G57" s="13">
        <v>44502</v>
      </c>
      <c r="H57" s="77" t="s">
        <v>433</v>
      </c>
      <c r="I57" s="16">
        <v>100</v>
      </c>
      <c r="J57" s="16">
        <v>66</v>
      </c>
      <c r="K57" s="16">
        <v>37</v>
      </c>
      <c r="L57" s="16">
        <v>17</v>
      </c>
      <c r="M57" s="81">
        <v>61.05</v>
      </c>
      <c r="N57" s="95">
        <v>61.05</v>
      </c>
      <c r="O57" s="64">
        <v>2530</v>
      </c>
      <c r="P57" s="65">
        <f>Table2245789101123456[[#This Row],[PEMBULATAN]]*O57</f>
        <v>154456.5</v>
      </c>
    </row>
    <row r="58" spans="1:16" ht="30" customHeight="1" x14ac:dyDescent="0.2">
      <c r="A58" s="14"/>
      <c r="B58" s="75"/>
      <c r="C58" s="73" t="s">
        <v>262</v>
      </c>
      <c r="D58" s="78" t="s">
        <v>86</v>
      </c>
      <c r="E58" s="13">
        <v>44502</v>
      </c>
      <c r="F58" s="76" t="s">
        <v>87</v>
      </c>
      <c r="G58" s="13">
        <v>44502</v>
      </c>
      <c r="H58" s="77" t="s">
        <v>433</v>
      </c>
      <c r="I58" s="16">
        <v>52</v>
      </c>
      <c r="J58" s="16">
        <v>55</v>
      </c>
      <c r="K58" s="16">
        <v>14</v>
      </c>
      <c r="L58" s="16">
        <v>2</v>
      </c>
      <c r="M58" s="81">
        <v>10.01</v>
      </c>
      <c r="N58" s="95">
        <v>10.01</v>
      </c>
      <c r="O58" s="64">
        <v>2530</v>
      </c>
      <c r="P58" s="65">
        <f>Table2245789101123456[[#This Row],[PEMBULATAN]]*O58</f>
        <v>25325.3</v>
      </c>
    </row>
    <row r="59" spans="1:16" ht="30" customHeight="1" x14ac:dyDescent="0.2">
      <c r="A59" s="14"/>
      <c r="B59" s="75"/>
      <c r="C59" s="73" t="s">
        <v>263</v>
      </c>
      <c r="D59" s="78" t="s">
        <v>86</v>
      </c>
      <c r="E59" s="13">
        <v>44502</v>
      </c>
      <c r="F59" s="76" t="s">
        <v>87</v>
      </c>
      <c r="G59" s="13">
        <v>44502</v>
      </c>
      <c r="H59" s="77" t="s">
        <v>433</v>
      </c>
      <c r="I59" s="16">
        <v>88</v>
      </c>
      <c r="J59" s="16">
        <v>52</v>
      </c>
      <c r="K59" s="16">
        <v>35</v>
      </c>
      <c r="L59" s="16">
        <v>20</v>
      </c>
      <c r="M59" s="81">
        <v>40.04</v>
      </c>
      <c r="N59" s="95">
        <v>40.04</v>
      </c>
      <c r="O59" s="64">
        <v>2530</v>
      </c>
      <c r="P59" s="65">
        <f>Table2245789101123456[[#This Row],[PEMBULATAN]]*O59</f>
        <v>101301.2</v>
      </c>
    </row>
    <row r="60" spans="1:16" ht="30" customHeight="1" x14ac:dyDescent="0.2">
      <c r="A60" s="14"/>
      <c r="B60" s="75"/>
      <c r="C60" s="73" t="s">
        <v>264</v>
      </c>
      <c r="D60" s="78" t="s">
        <v>86</v>
      </c>
      <c r="E60" s="13">
        <v>44502</v>
      </c>
      <c r="F60" s="76" t="s">
        <v>87</v>
      </c>
      <c r="G60" s="13">
        <v>44502</v>
      </c>
      <c r="H60" s="77" t="s">
        <v>433</v>
      </c>
      <c r="I60" s="16">
        <v>60</v>
      </c>
      <c r="J60" s="16">
        <v>45</v>
      </c>
      <c r="K60" s="16">
        <v>12</v>
      </c>
      <c r="L60" s="16">
        <v>2</v>
      </c>
      <c r="M60" s="81">
        <v>8.1</v>
      </c>
      <c r="N60" s="95">
        <v>8.1</v>
      </c>
      <c r="O60" s="64">
        <v>2530</v>
      </c>
      <c r="P60" s="65">
        <f>Table2245789101123456[[#This Row],[PEMBULATAN]]*O60</f>
        <v>20493</v>
      </c>
    </row>
    <row r="61" spans="1:16" ht="30" customHeight="1" x14ac:dyDescent="0.2">
      <c r="A61" s="14"/>
      <c r="B61" s="75"/>
      <c r="C61" s="73" t="s">
        <v>265</v>
      </c>
      <c r="D61" s="78" t="s">
        <v>86</v>
      </c>
      <c r="E61" s="13">
        <v>44502</v>
      </c>
      <c r="F61" s="76" t="s">
        <v>87</v>
      </c>
      <c r="G61" s="13">
        <v>44502</v>
      </c>
      <c r="H61" s="77" t="s">
        <v>433</v>
      </c>
      <c r="I61" s="16">
        <v>76</v>
      </c>
      <c r="J61" s="16">
        <v>60</v>
      </c>
      <c r="K61" s="16">
        <v>37</v>
      </c>
      <c r="L61" s="16">
        <v>12</v>
      </c>
      <c r="M61" s="81">
        <v>42.18</v>
      </c>
      <c r="N61" s="95">
        <v>42.18</v>
      </c>
      <c r="O61" s="64">
        <v>2530</v>
      </c>
      <c r="P61" s="65">
        <f>Table2245789101123456[[#This Row],[PEMBULATAN]]*O61</f>
        <v>106715.4</v>
      </c>
    </row>
    <row r="62" spans="1:16" ht="30" customHeight="1" x14ac:dyDescent="0.2">
      <c r="A62" s="14"/>
      <c r="B62" s="75"/>
      <c r="C62" s="73" t="s">
        <v>266</v>
      </c>
      <c r="D62" s="78" t="s">
        <v>86</v>
      </c>
      <c r="E62" s="13">
        <v>44502</v>
      </c>
      <c r="F62" s="76" t="s">
        <v>87</v>
      </c>
      <c r="G62" s="13">
        <v>44502</v>
      </c>
      <c r="H62" s="77" t="s">
        <v>433</v>
      </c>
      <c r="I62" s="16">
        <v>91</v>
      </c>
      <c r="J62" s="16">
        <v>66</v>
      </c>
      <c r="K62" s="16">
        <v>20</v>
      </c>
      <c r="L62" s="16">
        <v>19</v>
      </c>
      <c r="M62" s="81">
        <v>30.03</v>
      </c>
      <c r="N62" s="95">
        <v>30.03</v>
      </c>
      <c r="O62" s="64">
        <v>2530</v>
      </c>
      <c r="P62" s="65">
        <f>Table2245789101123456[[#This Row],[PEMBULATAN]]*O62</f>
        <v>75975.900000000009</v>
      </c>
    </row>
    <row r="63" spans="1:16" ht="30" customHeight="1" x14ac:dyDescent="0.2">
      <c r="A63" s="14"/>
      <c r="B63" s="75"/>
      <c r="C63" s="73" t="s">
        <v>267</v>
      </c>
      <c r="D63" s="78" t="s">
        <v>86</v>
      </c>
      <c r="E63" s="13">
        <v>44502</v>
      </c>
      <c r="F63" s="76" t="s">
        <v>87</v>
      </c>
      <c r="G63" s="13">
        <v>44502</v>
      </c>
      <c r="H63" s="77" t="s">
        <v>433</v>
      </c>
      <c r="I63" s="16">
        <v>93</v>
      </c>
      <c r="J63" s="16">
        <v>56</v>
      </c>
      <c r="K63" s="16">
        <v>26</v>
      </c>
      <c r="L63" s="16">
        <v>28</v>
      </c>
      <c r="M63" s="81">
        <v>33.851999999999997</v>
      </c>
      <c r="N63" s="95">
        <v>33.851999999999997</v>
      </c>
      <c r="O63" s="64">
        <v>2530</v>
      </c>
      <c r="P63" s="65">
        <f>Table2245789101123456[[#This Row],[PEMBULATAN]]*O63</f>
        <v>85645.56</v>
      </c>
    </row>
    <row r="64" spans="1:16" ht="30" customHeight="1" x14ac:dyDescent="0.2">
      <c r="A64" s="14"/>
      <c r="B64" s="75"/>
      <c r="C64" s="73" t="s">
        <v>268</v>
      </c>
      <c r="D64" s="78" t="s">
        <v>86</v>
      </c>
      <c r="E64" s="13">
        <v>44502</v>
      </c>
      <c r="F64" s="76" t="s">
        <v>87</v>
      </c>
      <c r="G64" s="13">
        <v>44502</v>
      </c>
      <c r="H64" s="77" t="s">
        <v>433</v>
      </c>
      <c r="I64" s="16">
        <v>98</v>
      </c>
      <c r="J64" s="16">
        <v>60</v>
      </c>
      <c r="K64" s="16">
        <v>27</v>
      </c>
      <c r="L64" s="16">
        <v>9</v>
      </c>
      <c r="M64" s="81">
        <v>39.69</v>
      </c>
      <c r="N64" s="95">
        <v>39.69</v>
      </c>
      <c r="O64" s="64">
        <v>2530</v>
      </c>
      <c r="P64" s="65">
        <f>Table2245789101123456[[#This Row],[PEMBULATAN]]*O64</f>
        <v>100415.7</v>
      </c>
    </row>
    <row r="65" spans="1:16" ht="30" customHeight="1" x14ac:dyDescent="0.2">
      <c r="A65" s="14"/>
      <c r="B65" s="75"/>
      <c r="C65" s="73" t="s">
        <v>269</v>
      </c>
      <c r="D65" s="78" t="s">
        <v>86</v>
      </c>
      <c r="E65" s="13">
        <v>44502</v>
      </c>
      <c r="F65" s="76" t="s">
        <v>87</v>
      </c>
      <c r="G65" s="13">
        <v>44502</v>
      </c>
      <c r="H65" s="77" t="s">
        <v>433</v>
      </c>
      <c r="I65" s="16">
        <v>89</v>
      </c>
      <c r="J65" s="16">
        <v>55</v>
      </c>
      <c r="K65" s="16">
        <v>40</v>
      </c>
      <c r="L65" s="16">
        <v>13</v>
      </c>
      <c r="M65" s="81">
        <v>48.95</v>
      </c>
      <c r="N65" s="95">
        <v>48.95</v>
      </c>
      <c r="O65" s="64">
        <v>2530</v>
      </c>
      <c r="P65" s="65">
        <f>Table2245789101123456[[#This Row],[PEMBULATAN]]*O65</f>
        <v>123843.5</v>
      </c>
    </row>
    <row r="66" spans="1:16" ht="30" customHeight="1" x14ac:dyDescent="0.2">
      <c r="A66" s="14"/>
      <c r="B66" s="75"/>
      <c r="C66" s="73" t="s">
        <v>270</v>
      </c>
      <c r="D66" s="78" t="s">
        <v>86</v>
      </c>
      <c r="E66" s="13">
        <v>44502</v>
      </c>
      <c r="F66" s="76" t="s">
        <v>87</v>
      </c>
      <c r="G66" s="13">
        <v>44502</v>
      </c>
      <c r="H66" s="77" t="s">
        <v>433</v>
      </c>
      <c r="I66" s="16">
        <v>40</v>
      </c>
      <c r="J66" s="16">
        <v>32</v>
      </c>
      <c r="K66" s="16">
        <v>28</v>
      </c>
      <c r="L66" s="16">
        <v>5</v>
      </c>
      <c r="M66" s="81">
        <v>8.9600000000000009</v>
      </c>
      <c r="N66" s="95">
        <v>8.9600000000000009</v>
      </c>
      <c r="O66" s="64">
        <v>2530</v>
      </c>
      <c r="P66" s="65">
        <f>Table2245789101123456[[#This Row],[PEMBULATAN]]*O66</f>
        <v>22668.800000000003</v>
      </c>
    </row>
    <row r="67" spans="1:16" ht="30" customHeight="1" x14ac:dyDescent="0.2">
      <c r="A67" s="14"/>
      <c r="B67" s="75"/>
      <c r="C67" s="73" t="s">
        <v>271</v>
      </c>
      <c r="D67" s="78" t="s">
        <v>86</v>
      </c>
      <c r="E67" s="13">
        <v>44502</v>
      </c>
      <c r="F67" s="76" t="s">
        <v>87</v>
      </c>
      <c r="G67" s="13">
        <v>44502</v>
      </c>
      <c r="H67" s="77" t="s">
        <v>433</v>
      </c>
      <c r="I67" s="16">
        <v>100</v>
      </c>
      <c r="J67" s="16">
        <v>57</v>
      </c>
      <c r="K67" s="16">
        <v>25</v>
      </c>
      <c r="L67" s="16">
        <v>6</v>
      </c>
      <c r="M67" s="81">
        <v>35.625</v>
      </c>
      <c r="N67" s="95">
        <v>35.625</v>
      </c>
      <c r="O67" s="64">
        <v>2530</v>
      </c>
      <c r="P67" s="65">
        <f>Table2245789101123456[[#This Row],[PEMBULATAN]]*O67</f>
        <v>90131.25</v>
      </c>
    </row>
    <row r="68" spans="1:16" ht="30" customHeight="1" x14ac:dyDescent="0.2">
      <c r="A68" s="14"/>
      <c r="B68" s="75"/>
      <c r="C68" s="73" t="s">
        <v>272</v>
      </c>
      <c r="D68" s="78" t="s">
        <v>86</v>
      </c>
      <c r="E68" s="13">
        <v>44502</v>
      </c>
      <c r="F68" s="76" t="s">
        <v>87</v>
      </c>
      <c r="G68" s="13">
        <v>44502</v>
      </c>
      <c r="H68" s="77" t="s">
        <v>433</v>
      </c>
      <c r="I68" s="16">
        <v>53</v>
      </c>
      <c r="J68" s="16">
        <v>38</v>
      </c>
      <c r="K68" s="16">
        <v>35</v>
      </c>
      <c r="L68" s="16">
        <v>8</v>
      </c>
      <c r="M68" s="81">
        <v>17.622499999999999</v>
      </c>
      <c r="N68" s="95">
        <v>17.622499999999999</v>
      </c>
      <c r="O68" s="64">
        <v>2530</v>
      </c>
      <c r="P68" s="65">
        <f>Table2245789101123456[[#This Row],[PEMBULATAN]]*O68</f>
        <v>44584.924999999996</v>
      </c>
    </row>
    <row r="69" spans="1:16" ht="30" customHeight="1" x14ac:dyDescent="0.2">
      <c r="A69" s="14"/>
      <c r="B69" s="75"/>
      <c r="C69" s="73" t="s">
        <v>273</v>
      </c>
      <c r="D69" s="78" t="s">
        <v>86</v>
      </c>
      <c r="E69" s="13">
        <v>44502</v>
      </c>
      <c r="F69" s="76" t="s">
        <v>87</v>
      </c>
      <c r="G69" s="13">
        <v>44502</v>
      </c>
      <c r="H69" s="77" t="s">
        <v>433</v>
      </c>
      <c r="I69" s="16">
        <v>75</v>
      </c>
      <c r="J69" s="16">
        <v>33</v>
      </c>
      <c r="K69" s="16">
        <v>43</v>
      </c>
      <c r="L69" s="16">
        <v>15</v>
      </c>
      <c r="M69" s="81">
        <v>26.606249999999999</v>
      </c>
      <c r="N69" s="95">
        <v>26.606249999999999</v>
      </c>
      <c r="O69" s="64">
        <v>2530</v>
      </c>
      <c r="P69" s="65">
        <f>Table2245789101123456[[#This Row],[PEMBULATAN]]*O69</f>
        <v>67313.8125</v>
      </c>
    </row>
    <row r="70" spans="1:16" ht="30" customHeight="1" x14ac:dyDescent="0.2">
      <c r="A70" s="14"/>
      <c r="B70" s="75"/>
      <c r="C70" s="73" t="s">
        <v>274</v>
      </c>
      <c r="D70" s="78" t="s">
        <v>86</v>
      </c>
      <c r="E70" s="13">
        <v>44502</v>
      </c>
      <c r="F70" s="76" t="s">
        <v>87</v>
      </c>
      <c r="G70" s="13">
        <v>44502</v>
      </c>
      <c r="H70" s="77" t="s">
        <v>433</v>
      </c>
      <c r="I70" s="16">
        <v>36</v>
      </c>
      <c r="J70" s="16">
        <v>25</v>
      </c>
      <c r="K70" s="16">
        <v>27</v>
      </c>
      <c r="L70" s="16">
        <v>6</v>
      </c>
      <c r="M70" s="81">
        <v>6.0750000000000002</v>
      </c>
      <c r="N70" s="95">
        <v>6.0750000000000002</v>
      </c>
      <c r="O70" s="64">
        <v>2530</v>
      </c>
      <c r="P70" s="65">
        <f>Table2245789101123456[[#This Row],[PEMBULATAN]]*O70</f>
        <v>15369.75</v>
      </c>
    </row>
    <row r="71" spans="1:16" ht="30" customHeight="1" x14ac:dyDescent="0.2">
      <c r="A71" s="14"/>
      <c r="B71" s="75"/>
      <c r="C71" s="73" t="s">
        <v>275</v>
      </c>
      <c r="D71" s="78" t="s">
        <v>86</v>
      </c>
      <c r="E71" s="13">
        <v>44502</v>
      </c>
      <c r="F71" s="76" t="s">
        <v>87</v>
      </c>
      <c r="G71" s="13">
        <v>44502</v>
      </c>
      <c r="H71" s="77" t="s">
        <v>433</v>
      </c>
      <c r="I71" s="16">
        <v>160</v>
      </c>
      <c r="J71" s="16">
        <v>16</v>
      </c>
      <c r="K71" s="16">
        <v>16</v>
      </c>
      <c r="L71" s="16">
        <v>4</v>
      </c>
      <c r="M71" s="81">
        <v>10.24</v>
      </c>
      <c r="N71" s="95">
        <v>10.24</v>
      </c>
      <c r="O71" s="64">
        <v>2530</v>
      </c>
      <c r="P71" s="65">
        <f>Table2245789101123456[[#This Row],[PEMBULATAN]]*O71</f>
        <v>25907.200000000001</v>
      </c>
    </row>
    <row r="72" spans="1:16" ht="30" customHeight="1" x14ac:dyDescent="0.2">
      <c r="A72" s="14"/>
      <c r="B72" s="75"/>
      <c r="C72" s="73" t="s">
        <v>276</v>
      </c>
      <c r="D72" s="78" t="s">
        <v>86</v>
      </c>
      <c r="E72" s="13">
        <v>44502</v>
      </c>
      <c r="F72" s="76" t="s">
        <v>87</v>
      </c>
      <c r="G72" s="13">
        <v>44502</v>
      </c>
      <c r="H72" s="77" t="s">
        <v>433</v>
      </c>
      <c r="I72" s="16">
        <v>110</v>
      </c>
      <c r="J72" s="16">
        <v>48</v>
      </c>
      <c r="K72" s="16">
        <v>12</v>
      </c>
      <c r="L72" s="16">
        <v>11</v>
      </c>
      <c r="M72" s="81">
        <v>15.84</v>
      </c>
      <c r="N72" s="95">
        <v>15.84</v>
      </c>
      <c r="O72" s="64">
        <v>2530</v>
      </c>
      <c r="P72" s="65">
        <f>Table2245789101123456[[#This Row],[PEMBULATAN]]*O72</f>
        <v>40075.199999999997</v>
      </c>
    </row>
    <row r="73" spans="1:16" ht="30" customHeight="1" x14ac:dyDescent="0.2">
      <c r="A73" s="14"/>
      <c r="B73" s="75"/>
      <c r="C73" s="73" t="s">
        <v>277</v>
      </c>
      <c r="D73" s="78" t="s">
        <v>86</v>
      </c>
      <c r="E73" s="13">
        <v>44502</v>
      </c>
      <c r="F73" s="76" t="s">
        <v>87</v>
      </c>
      <c r="G73" s="13">
        <v>44502</v>
      </c>
      <c r="H73" s="77" t="s">
        <v>433</v>
      </c>
      <c r="I73" s="16">
        <v>156</v>
      </c>
      <c r="J73" s="16">
        <v>25</v>
      </c>
      <c r="K73" s="16">
        <v>18</v>
      </c>
      <c r="L73" s="16">
        <v>5</v>
      </c>
      <c r="M73" s="81">
        <v>17.55</v>
      </c>
      <c r="N73" s="95">
        <v>17.55</v>
      </c>
      <c r="O73" s="64">
        <v>2530</v>
      </c>
      <c r="P73" s="65">
        <f>Table2245789101123456[[#This Row],[PEMBULATAN]]*O73</f>
        <v>44401.5</v>
      </c>
    </row>
    <row r="74" spans="1:16" ht="30" customHeight="1" x14ac:dyDescent="0.2">
      <c r="A74" s="14"/>
      <c r="B74" s="75"/>
      <c r="C74" s="73" t="s">
        <v>278</v>
      </c>
      <c r="D74" s="78" t="s">
        <v>86</v>
      </c>
      <c r="E74" s="13">
        <v>44502</v>
      </c>
      <c r="F74" s="76" t="s">
        <v>87</v>
      </c>
      <c r="G74" s="13">
        <v>44502</v>
      </c>
      <c r="H74" s="77" t="s">
        <v>433</v>
      </c>
      <c r="I74" s="16">
        <v>45</v>
      </c>
      <c r="J74" s="16">
        <v>45</v>
      </c>
      <c r="K74" s="16">
        <v>23</v>
      </c>
      <c r="L74" s="16">
        <v>7</v>
      </c>
      <c r="M74" s="81">
        <v>11.643750000000001</v>
      </c>
      <c r="N74" s="95">
        <v>11.643750000000001</v>
      </c>
      <c r="O74" s="64">
        <v>2530</v>
      </c>
      <c r="P74" s="65">
        <f>Table2245789101123456[[#This Row],[PEMBULATAN]]*O74</f>
        <v>29458.6875</v>
      </c>
    </row>
    <row r="75" spans="1:16" ht="30" customHeight="1" x14ac:dyDescent="0.2">
      <c r="A75" s="14"/>
      <c r="B75" s="75"/>
      <c r="C75" s="73" t="s">
        <v>279</v>
      </c>
      <c r="D75" s="78" t="s">
        <v>86</v>
      </c>
      <c r="E75" s="13">
        <v>44502</v>
      </c>
      <c r="F75" s="76" t="s">
        <v>87</v>
      </c>
      <c r="G75" s="13">
        <v>44502</v>
      </c>
      <c r="H75" s="77" t="s">
        <v>433</v>
      </c>
      <c r="I75" s="16">
        <v>46</v>
      </c>
      <c r="J75" s="16">
        <v>10</v>
      </c>
      <c r="K75" s="16">
        <v>6</v>
      </c>
      <c r="L75" s="16">
        <v>1</v>
      </c>
      <c r="M75" s="81">
        <v>0.69</v>
      </c>
      <c r="N75" s="95">
        <v>1</v>
      </c>
      <c r="O75" s="64">
        <v>2530</v>
      </c>
      <c r="P75" s="65">
        <f>Table2245789101123456[[#This Row],[PEMBULATAN]]*O75</f>
        <v>2530</v>
      </c>
    </row>
    <row r="76" spans="1:16" ht="30" customHeight="1" x14ac:dyDescent="0.2">
      <c r="A76" s="14"/>
      <c r="B76" s="75"/>
      <c r="C76" s="73" t="s">
        <v>280</v>
      </c>
      <c r="D76" s="78" t="s">
        <v>86</v>
      </c>
      <c r="E76" s="13">
        <v>44502</v>
      </c>
      <c r="F76" s="76" t="s">
        <v>87</v>
      </c>
      <c r="G76" s="13">
        <v>44502</v>
      </c>
      <c r="H76" s="77" t="s">
        <v>433</v>
      </c>
      <c r="I76" s="16">
        <v>46</v>
      </c>
      <c r="J76" s="16">
        <v>42</v>
      </c>
      <c r="K76" s="16">
        <v>31</v>
      </c>
      <c r="L76" s="16">
        <v>18</v>
      </c>
      <c r="M76" s="81">
        <v>14.973000000000001</v>
      </c>
      <c r="N76" s="95">
        <v>18</v>
      </c>
      <c r="O76" s="64">
        <v>2530</v>
      </c>
      <c r="P76" s="65">
        <f>Table2245789101123456[[#This Row],[PEMBULATAN]]*O76</f>
        <v>45540</v>
      </c>
    </row>
    <row r="77" spans="1:16" ht="30" customHeight="1" x14ac:dyDescent="0.2">
      <c r="A77" s="14"/>
      <c r="B77" s="75"/>
      <c r="C77" s="73" t="s">
        <v>281</v>
      </c>
      <c r="D77" s="78" t="s">
        <v>86</v>
      </c>
      <c r="E77" s="13">
        <v>44502</v>
      </c>
      <c r="F77" s="76" t="s">
        <v>87</v>
      </c>
      <c r="G77" s="13">
        <v>44502</v>
      </c>
      <c r="H77" s="77" t="s">
        <v>433</v>
      </c>
      <c r="I77" s="16">
        <v>60</v>
      </c>
      <c r="J77" s="16">
        <v>40</v>
      </c>
      <c r="K77" s="16">
        <v>29</v>
      </c>
      <c r="L77" s="16">
        <v>3</v>
      </c>
      <c r="M77" s="81">
        <v>17.399999999999999</v>
      </c>
      <c r="N77" s="95">
        <v>18</v>
      </c>
      <c r="O77" s="64">
        <v>2530</v>
      </c>
      <c r="P77" s="65">
        <f>Table2245789101123456[[#This Row],[PEMBULATAN]]*O77</f>
        <v>45540</v>
      </c>
    </row>
    <row r="78" spans="1:16" ht="30" customHeight="1" x14ac:dyDescent="0.2">
      <c r="A78" s="14"/>
      <c r="B78" s="75"/>
      <c r="C78" s="73" t="s">
        <v>282</v>
      </c>
      <c r="D78" s="78" t="s">
        <v>86</v>
      </c>
      <c r="E78" s="13">
        <v>44502</v>
      </c>
      <c r="F78" s="76" t="s">
        <v>87</v>
      </c>
      <c r="G78" s="13">
        <v>44502</v>
      </c>
      <c r="H78" s="77" t="s">
        <v>433</v>
      </c>
      <c r="I78" s="16">
        <v>80</v>
      </c>
      <c r="J78" s="16">
        <v>63</v>
      </c>
      <c r="K78" s="16">
        <v>25</v>
      </c>
      <c r="L78" s="16">
        <v>10</v>
      </c>
      <c r="M78" s="81">
        <v>31.5</v>
      </c>
      <c r="N78" s="95">
        <v>31.5</v>
      </c>
      <c r="O78" s="64">
        <v>2530</v>
      </c>
      <c r="P78" s="65">
        <f>Table2245789101123456[[#This Row],[PEMBULATAN]]*O78</f>
        <v>79695</v>
      </c>
    </row>
    <row r="79" spans="1:16" ht="30" customHeight="1" x14ac:dyDescent="0.2">
      <c r="A79" s="14"/>
      <c r="B79" s="75"/>
      <c r="C79" s="73" t="s">
        <v>283</v>
      </c>
      <c r="D79" s="78" t="s">
        <v>86</v>
      </c>
      <c r="E79" s="13">
        <v>44502</v>
      </c>
      <c r="F79" s="76" t="s">
        <v>87</v>
      </c>
      <c r="G79" s="13">
        <v>44502</v>
      </c>
      <c r="H79" s="77" t="s">
        <v>433</v>
      </c>
      <c r="I79" s="16">
        <v>96</v>
      </c>
      <c r="J79" s="16">
        <v>60</v>
      </c>
      <c r="K79" s="16">
        <v>24</v>
      </c>
      <c r="L79" s="16">
        <v>13</v>
      </c>
      <c r="M79" s="81">
        <v>34.56</v>
      </c>
      <c r="N79" s="95">
        <v>34.56</v>
      </c>
      <c r="O79" s="64">
        <v>2530</v>
      </c>
      <c r="P79" s="65">
        <f>Table2245789101123456[[#This Row],[PEMBULATAN]]*O79</f>
        <v>87436.800000000003</v>
      </c>
    </row>
    <row r="80" spans="1:16" ht="30" customHeight="1" x14ac:dyDescent="0.2">
      <c r="A80" s="14"/>
      <c r="B80" s="75"/>
      <c r="C80" s="73" t="s">
        <v>284</v>
      </c>
      <c r="D80" s="78" t="s">
        <v>86</v>
      </c>
      <c r="E80" s="13">
        <v>44502</v>
      </c>
      <c r="F80" s="76" t="s">
        <v>87</v>
      </c>
      <c r="G80" s="13">
        <v>44502</v>
      </c>
      <c r="H80" s="77" t="s">
        <v>433</v>
      </c>
      <c r="I80" s="16">
        <v>86</v>
      </c>
      <c r="J80" s="16">
        <v>67</v>
      </c>
      <c r="K80" s="16">
        <v>17</v>
      </c>
      <c r="L80" s="16">
        <v>7</v>
      </c>
      <c r="M80" s="81">
        <v>24.488499999999998</v>
      </c>
      <c r="N80" s="95">
        <v>25</v>
      </c>
      <c r="O80" s="64">
        <v>2530</v>
      </c>
      <c r="P80" s="65">
        <f>Table2245789101123456[[#This Row],[PEMBULATAN]]*O80</f>
        <v>63250</v>
      </c>
    </row>
    <row r="81" spans="1:16" ht="30" customHeight="1" x14ac:dyDescent="0.2">
      <c r="A81" s="14"/>
      <c r="B81" s="75"/>
      <c r="C81" s="73" t="s">
        <v>285</v>
      </c>
      <c r="D81" s="78" t="s">
        <v>86</v>
      </c>
      <c r="E81" s="13">
        <v>44502</v>
      </c>
      <c r="F81" s="76" t="s">
        <v>87</v>
      </c>
      <c r="G81" s="13">
        <v>44502</v>
      </c>
      <c r="H81" s="77" t="s">
        <v>433</v>
      </c>
      <c r="I81" s="16">
        <v>90</v>
      </c>
      <c r="J81" s="16">
        <v>69</v>
      </c>
      <c r="K81" s="16">
        <v>27</v>
      </c>
      <c r="L81" s="16">
        <v>20</v>
      </c>
      <c r="M81" s="81">
        <v>41.917499999999997</v>
      </c>
      <c r="N81" s="95">
        <v>41.917499999999997</v>
      </c>
      <c r="O81" s="64">
        <v>2530</v>
      </c>
      <c r="P81" s="65">
        <f>Table2245789101123456[[#This Row],[PEMBULATAN]]*O81</f>
        <v>106051.27499999999</v>
      </c>
    </row>
    <row r="82" spans="1:16" ht="30" customHeight="1" x14ac:dyDescent="0.2">
      <c r="A82" s="14"/>
      <c r="B82" s="75"/>
      <c r="C82" s="73" t="s">
        <v>286</v>
      </c>
      <c r="D82" s="78" t="s">
        <v>86</v>
      </c>
      <c r="E82" s="13">
        <v>44502</v>
      </c>
      <c r="F82" s="76" t="s">
        <v>87</v>
      </c>
      <c r="G82" s="13">
        <v>44502</v>
      </c>
      <c r="H82" s="77" t="s">
        <v>433</v>
      </c>
      <c r="I82" s="16">
        <v>39</v>
      </c>
      <c r="J82" s="16">
        <v>33</v>
      </c>
      <c r="K82" s="16">
        <v>42</v>
      </c>
      <c r="L82" s="16">
        <v>14</v>
      </c>
      <c r="M82" s="81">
        <v>13.513500000000001</v>
      </c>
      <c r="N82" s="95">
        <v>14</v>
      </c>
      <c r="O82" s="64">
        <v>2530</v>
      </c>
      <c r="P82" s="65">
        <f>Table2245789101123456[[#This Row],[PEMBULATAN]]*O82</f>
        <v>35420</v>
      </c>
    </row>
    <row r="83" spans="1:16" ht="30" customHeight="1" x14ac:dyDescent="0.2">
      <c r="A83" s="14"/>
      <c r="B83" s="75"/>
      <c r="C83" s="73" t="s">
        <v>287</v>
      </c>
      <c r="D83" s="78" t="s">
        <v>86</v>
      </c>
      <c r="E83" s="13">
        <v>44502</v>
      </c>
      <c r="F83" s="76" t="s">
        <v>87</v>
      </c>
      <c r="G83" s="13">
        <v>44502</v>
      </c>
      <c r="H83" s="77" t="s">
        <v>433</v>
      </c>
      <c r="I83" s="16">
        <v>77</v>
      </c>
      <c r="J83" s="16">
        <v>43</v>
      </c>
      <c r="K83" s="16">
        <v>20</v>
      </c>
      <c r="L83" s="16">
        <v>5</v>
      </c>
      <c r="M83" s="81">
        <v>16.555</v>
      </c>
      <c r="N83" s="95">
        <v>16.555</v>
      </c>
      <c r="O83" s="64">
        <v>2530</v>
      </c>
      <c r="P83" s="65">
        <f>Table2245789101123456[[#This Row],[PEMBULATAN]]*O83</f>
        <v>41884.15</v>
      </c>
    </row>
    <row r="84" spans="1:16" ht="30" customHeight="1" x14ac:dyDescent="0.2">
      <c r="A84" s="14"/>
      <c r="B84" s="75"/>
      <c r="C84" s="73" t="s">
        <v>288</v>
      </c>
      <c r="D84" s="78" t="s">
        <v>86</v>
      </c>
      <c r="E84" s="13">
        <v>44502</v>
      </c>
      <c r="F84" s="76" t="s">
        <v>87</v>
      </c>
      <c r="G84" s="13">
        <v>44502</v>
      </c>
      <c r="H84" s="77" t="s">
        <v>433</v>
      </c>
      <c r="I84" s="16">
        <v>86</v>
      </c>
      <c r="J84" s="16">
        <v>50</v>
      </c>
      <c r="K84" s="16">
        <v>21</v>
      </c>
      <c r="L84" s="16">
        <v>4</v>
      </c>
      <c r="M84" s="81">
        <v>22.574999999999999</v>
      </c>
      <c r="N84" s="95">
        <v>22.574999999999999</v>
      </c>
      <c r="O84" s="64">
        <v>2530</v>
      </c>
      <c r="P84" s="65">
        <f>Table2245789101123456[[#This Row],[PEMBULATAN]]*O84</f>
        <v>57114.75</v>
      </c>
    </row>
    <row r="85" spans="1:16" ht="30" customHeight="1" x14ac:dyDescent="0.2">
      <c r="A85" s="14"/>
      <c r="B85" s="75"/>
      <c r="C85" s="73" t="s">
        <v>289</v>
      </c>
      <c r="D85" s="78" t="s">
        <v>86</v>
      </c>
      <c r="E85" s="13">
        <v>44502</v>
      </c>
      <c r="F85" s="76" t="s">
        <v>87</v>
      </c>
      <c r="G85" s="13">
        <v>44502</v>
      </c>
      <c r="H85" s="77" t="s">
        <v>433</v>
      </c>
      <c r="I85" s="16">
        <v>103</v>
      </c>
      <c r="J85" s="16">
        <v>30</v>
      </c>
      <c r="K85" s="16">
        <v>10</v>
      </c>
      <c r="L85" s="16">
        <v>3</v>
      </c>
      <c r="M85" s="81">
        <v>7.7249999999999996</v>
      </c>
      <c r="N85" s="95">
        <v>7.7249999999999996</v>
      </c>
      <c r="O85" s="64">
        <v>2530</v>
      </c>
      <c r="P85" s="65">
        <f>Table2245789101123456[[#This Row],[PEMBULATAN]]*O85</f>
        <v>19544.25</v>
      </c>
    </row>
    <row r="86" spans="1:16" ht="30" customHeight="1" x14ac:dyDescent="0.2">
      <c r="A86" s="14"/>
      <c r="B86" s="75"/>
      <c r="C86" s="73" t="s">
        <v>290</v>
      </c>
      <c r="D86" s="78" t="s">
        <v>86</v>
      </c>
      <c r="E86" s="13">
        <v>44502</v>
      </c>
      <c r="F86" s="76" t="s">
        <v>87</v>
      </c>
      <c r="G86" s="13">
        <v>44502</v>
      </c>
      <c r="H86" s="77" t="s">
        <v>433</v>
      </c>
      <c r="I86" s="16">
        <v>310</v>
      </c>
      <c r="J86" s="16">
        <v>6</v>
      </c>
      <c r="K86" s="16">
        <v>6</v>
      </c>
      <c r="L86" s="16">
        <v>2</v>
      </c>
      <c r="M86" s="81">
        <v>2.79</v>
      </c>
      <c r="N86" s="95">
        <v>2.79</v>
      </c>
      <c r="O86" s="64">
        <v>2530</v>
      </c>
      <c r="P86" s="65">
        <f>Table2245789101123456[[#This Row],[PEMBULATAN]]*O86</f>
        <v>7058.7</v>
      </c>
    </row>
    <row r="87" spans="1:16" ht="30" customHeight="1" x14ac:dyDescent="0.2">
      <c r="A87" s="14"/>
      <c r="B87" s="75"/>
      <c r="C87" s="73" t="s">
        <v>291</v>
      </c>
      <c r="D87" s="78" t="s">
        <v>86</v>
      </c>
      <c r="E87" s="13">
        <v>44502</v>
      </c>
      <c r="F87" s="76" t="s">
        <v>87</v>
      </c>
      <c r="G87" s="13">
        <v>44502</v>
      </c>
      <c r="H87" s="77" t="s">
        <v>433</v>
      </c>
      <c r="I87" s="16">
        <v>92</v>
      </c>
      <c r="J87" s="16">
        <v>45</v>
      </c>
      <c r="K87" s="16">
        <v>38</v>
      </c>
      <c r="L87" s="16">
        <v>23</v>
      </c>
      <c r="M87" s="81">
        <v>39.33</v>
      </c>
      <c r="N87" s="95">
        <v>40</v>
      </c>
      <c r="O87" s="64">
        <v>2530</v>
      </c>
      <c r="P87" s="65">
        <f>Table2245789101123456[[#This Row],[PEMBULATAN]]*O87</f>
        <v>101200</v>
      </c>
    </row>
    <row r="88" spans="1:16" ht="30" customHeight="1" x14ac:dyDescent="0.2">
      <c r="A88" s="14"/>
      <c r="B88" s="75"/>
      <c r="C88" s="73" t="s">
        <v>292</v>
      </c>
      <c r="D88" s="78" t="s">
        <v>86</v>
      </c>
      <c r="E88" s="13">
        <v>44502</v>
      </c>
      <c r="F88" s="76" t="s">
        <v>87</v>
      </c>
      <c r="G88" s="13">
        <v>44502</v>
      </c>
      <c r="H88" s="77" t="s">
        <v>433</v>
      </c>
      <c r="I88" s="16">
        <v>103</v>
      </c>
      <c r="J88" s="16">
        <v>62</v>
      </c>
      <c r="K88" s="16">
        <v>8</v>
      </c>
      <c r="L88" s="16">
        <v>8</v>
      </c>
      <c r="M88" s="81">
        <v>12.772</v>
      </c>
      <c r="N88" s="95">
        <v>12.772</v>
      </c>
      <c r="O88" s="64">
        <v>2530</v>
      </c>
      <c r="P88" s="65">
        <f>Table2245789101123456[[#This Row],[PEMBULATAN]]*O88</f>
        <v>32313.16</v>
      </c>
    </row>
    <row r="89" spans="1:16" ht="30" customHeight="1" x14ac:dyDescent="0.2">
      <c r="A89" s="14"/>
      <c r="B89" s="75"/>
      <c r="C89" s="73" t="s">
        <v>293</v>
      </c>
      <c r="D89" s="78" t="s">
        <v>86</v>
      </c>
      <c r="E89" s="13">
        <v>44502</v>
      </c>
      <c r="F89" s="76" t="s">
        <v>87</v>
      </c>
      <c r="G89" s="13">
        <v>44502</v>
      </c>
      <c r="H89" s="77" t="s">
        <v>433</v>
      </c>
      <c r="I89" s="16">
        <v>87</v>
      </c>
      <c r="J89" s="16">
        <v>67</v>
      </c>
      <c r="K89" s="16">
        <v>20</v>
      </c>
      <c r="L89" s="16">
        <v>14</v>
      </c>
      <c r="M89" s="81">
        <v>29.145</v>
      </c>
      <c r="N89" s="95">
        <v>29.145</v>
      </c>
      <c r="O89" s="64">
        <v>2530</v>
      </c>
      <c r="P89" s="65">
        <f>Table2245789101123456[[#This Row],[PEMBULATAN]]*O89</f>
        <v>73736.850000000006</v>
      </c>
    </row>
    <row r="90" spans="1:16" ht="30" customHeight="1" x14ac:dyDescent="0.2">
      <c r="A90" s="14"/>
      <c r="B90" s="75"/>
      <c r="C90" s="73" t="s">
        <v>294</v>
      </c>
      <c r="D90" s="78" t="s">
        <v>86</v>
      </c>
      <c r="E90" s="13">
        <v>44502</v>
      </c>
      <c r="F90" s="76" t="s">
        <v>87</v>
      </c>
      <c r="G90" s="13">
        <v>44502</v>
      </c>
      <c r="H90" s="77" t="s">
        <v>433</v>
      </c>
      <c r="I90" s="16">
        <v>94</v>
      </c>
      <c r="J90" s="16">
        <v>50</v>
      </c>
      <c r="K90" s="16">
        <v>35</v>
      </c>
      <c r="L90" s="16">
        <v>22</v>
      </c>
      <c r="M90" s="81">
        <v>41.125</v>
      </c>
      <c r="N90" s="95">
        <v>41.125</v>
      </c>
      <c r="O90" s="64">
        <v>2530</v>
      </c>
      <c r="P90" s="65">
        <f>Table2245789101123456[[#This Row],[PEMBULATAN]]*O90</f>
        <v>104046.25</v>
      </c>
    </row>
    <row r="91" spans="1:16" ht="30" customHeight="1" x14ac:dyDescent="0.2">
      <c r="A91" s="14"/>
      <c r="B91" s="75"/>
      <c r="C91" s="73" t="s">
        <v>295</v>
      </c>
      <c r="D91" s="78" t="s">
        <v>86</v>
      </c>
      <c r="E91" s="13">
        <v>44502</v>
      </c>
      <c r="F91" s="76" t="s">
        <v>87</v>
      </c>
      <c r="G91" s="13">
        <v>44502</v>
      </c>
      <c r="H91" s="77" t="s">
        <v>433</v>
      </c>
      <c r="I91" s="16">
        <v>75</v>
      </c>
      <c r="J91" s="16">
        <v>35</v>
      </c>
      <c r="K91" s="16">
        <v>41</v>
      </c>
      <c r="L91" s="16">
        <v>17</v>
      </c>
      <c r="M91" s="81">
        <v>26.90625</v>
      </c>
      <c r="N91" s="95">
        <v>26.90625</v>
      </c>
      <c r="O91" s="64">
        <v>2530</v>
      </c>
      <c r="P91" s="65">
        <f>Table2245789101123456[[#This Row],[PEMBULATAN]]*O91</f>
        <v>68072.8125</v>
      </c>
    </row>
    <row r="92" spans="1:16" ht="30" customHeight="1" x14ac:dyDescent="0.2">
      <c r="A92" s="14"/>
      <c r="B92" s="75"/>
      <c r="C92" s="73" t="s">
        <v>296</v>
      </c>
      <c r="D92" s="78" t="s">
        <v>86</v>
      </c>
      <c r="E92" s="13">
        <v>44502</v>
      </c>
      <c r="F92" s="76" t="s">
        <v>87</v>
      </c>
      <c r="G92" s="13">
        <v>44502</v>
      </c>
      <c r="H92" s="77" t="s">
        <v>433</v>
      </c>
      <c r="I92" s="16">
        <v>100</v>
      </c>
      <c r="J92" s="16">
        <v>67</v>
      </c>
      <c r="K92" s="16">
        <v>26</v>
      </c>
      <c r="L92" s="16">
        <v>18</v>
      </c>
      <c r="M92" s="81">
        <v>43.55</v>
      </c>
      <c r="N92" s="95">
        <v>43.55</v>
      </c>
      <c r="O92" s="64">
        <v>2530</v>
      </c>
      <c r="P92" s="65">
        <f>Table2245789101123456[[#This Row],[PEMBULATAN]]*O92</f>
        <v>110181.5</v>
      </c>
    </row>
    <row r="93" spans="1:16" ht="30" customHeight="1" x14ac:dyDescent="0.2">
      <c r="A93" s="14"/>
      <c r="B93" s="75"/>
      <c r="C93" s="73" t="s">
        <v>297</v>
      </c>
      <c r="D93" s="78" t="s">
        <v>86</v>
      </c>
      <c r="E93" s="13">
        <v>44502</v>
      </c>
      <c r="F93" s="76" t="s">
        <v>87</v>
      </c>
      <c r="G93" s="13">
        <v>44502</v>
      </c>
      <c r="H93" s="77" t="s">
        <v>433</v>
      </c>
      <c r="I93" s="16">
        <v>55</v>
      </c>
      <c r="J93" s="16">
        <v>42</v>
      </c>
      <c r="K93" s="16">
        <v>12</v>
      </c>
      <c r="L93" s="16">
        <v>2</v>
      </c>
      <c r="M93" s="81">
        <v>6.93</v>
      </c>
      <c r="N93" s="95">
        <v>6.93</v>
      </c>
      <c r="O93" s="64">
        <v>2530</v>
      </c>
      <c r="P93" s="65">
        <f>Table2245789101123456[[#This Row],[PEMBULATAN]]*O93</f>
        <v>17532.899999999998</v>
      </c>
    </row>
    <row r="94" spans="1:16" ht="30" customHeight="1" x14ac:dyDescent="0.2">
      <c r="A94" s="14"/>
      <c r="B94" s="75"/>
      <c r="C94" s="73" t="s">
        <v>298</v>
      </c>
      <c r="D94" s="78" t="s">
        <v>86</v>
      </c>
      <c r="E94" s="13">
        <v>44502</v>
      </c>
      <c r="F94" s="76" t="s">
        <v>87</v>
      </c>
      <c r="G94" s="13">
        <v>44502</v>
      </c>
      <c r="H94" s="77" t="s">
        <v>433</v>
      </c>
      <c r="I94" s="16">
        <v>107</v>
      </c>
      <c r="J94" s="16">
        <v>68</v>
      </c>
      <c r="K94" s="16">
        <v>22</v>
      </c>
      <c r="L94" s="16">
        <v>20</v>
      </c>
      <c r="M94" s="81">
        <v>40.018000000000001</v>
      </c>
      <c r="N94" s="95">
        <v>40.018000000000001</v>
      </c>
      <c r="O94" s="64">
        <v>2530</v>
      </c>
      <c r="P94" s="65">
        <f>Table2245789101123456[[#This Row],[PEMBULATAN]]*O94</f>
        <v>101245.54000000001</v>
      </c>
    </row>
    <row r="95" spans="1:16" ht="30" customHeight="1" x14ac:dyDescent="0.2">
      <c r="A95" s="14"/>
      <c r="B95" s="75"/>
      <c r="C95" s="73" t="s">
        <v>299</v>
      </c>
      <c r="D95" s="78" t="s">
        <v>86</v>
      </c>
      <c r="E95" s="13">
        <v>44502</v>
      </c>
      <c r="F95" s="76" t="s">
        <v>87</v>
      </c>
      <c r="G95" s="13">
        <v>44502</v>
      </c>
      <c r="H95" s="77" t="s">
        <v>433</v>
      </c>
      <c r="I95" s="16">
        <v>91</v>
      </c>
      <c r="J95" s="16">
        <v>66</v>
      </c>
      <c r="K95" s="16">
        <v>28</v>
      </c>
      <c r="L95" s="16">
        <v>20</v>
      </c>
      <c r="M95" s="81">
        <v>42.042000000000002</v>
      </c>
      <c r="N95" s="95">
        <v>42.042000000000002</v>
      </c>
      <c r="O95" s="64">
        <v>2530</v>
      </c>
      <c r="P95" s="65">
        <f>Table2245789101123456[[#This Row],[PEMBULATAN]]*O95</f>
        <v>106366.26000000001</v>
      </c>
    </row>
    <row r="96" spans="1:16" ht="30" customHeight="1" x14ac:dyDescent="0.2">
      <c r="A96" s="14"/>
      <c r="B96" s="75"/>
      <c r="C96" s="73" t="s">
        <v>300</v>
      </c>
      <c r="D96" s="78" t="s">
        <v>86</v>
      </c>
      <c r="E96" s="13">
        <v>44502</v>
      </c>
      <c r="F96" s="76" t="s">
        <v>87</v>
      </c>
      <c r="G96" s="13">
        <v>44502</v>
      </c>
      <c r="H96" s="77" t="s">
        <v>433</v>
      </c>
      <c r="I96" s="16">
        <v>68</v>
      </c>
      <c r="J96" s="16">
        <v>45</v>
      </c>
      <c r="K96" s="16">
        <v>30</v>
      </c>
      <c r="L96" s="16">
        <v>12</v>
      </c>
      <c r="M96" s="81">
        <v>22.95</v>
      </c>
      <c r="N96" s="95">
        <v>22.95</v>
      </c>
      <c r="O96" s="64">
        <v>2530</v>
      </c>
      <c r="P96" s="65">
        <f>Table2245789101123456[[#This Row],[PEMBULATAN]]*O96</f>
        <v>58063.5</v>
      </c>
    </row>
    <row r="97" spans="1:16" ht="30" customHeight="1" x14ac:dyDescent="0.2">
      <c r="A97" s="14"/>
      <c r="B97" s="75"/>
      <c r="C97" s="73" t="s">
        <v>301</v>
      </c>
      <c r="D97" s="78" t="s">
        <v>86</v>
      </c>
      <c r="E97" s="13">
        <v>44502</v>
      </c>
      <c r="F97" s="76" t="s">
        <v>87</v>
      </c>
      <c r="G97" s="13">
        <v>44502</v>
      </c>
      <c r="H97" s="77" t="s">
        <v>433</v>
      </c>
      <c r="I97" s="16">
        <v>45</v>
      </c>
      <c r="J97" s="16">
        <v>40</v>
      </c>
      <c r="K97" s="16">
        <v>32</v>
      </c>
      <c r="L97" s="16">
        <v>7</v>
      </c>
      <c r="M97" s="81">
        <v>14.4</v>
      </c>
      <c r="N97" s="72">
        <v>15</v>
      </c>
      <c r="O97" s="64">
        <v>2530</v>
      </c>
      <c r="P97" s="65">
        <f>Table2245789101123456[[#This Row],[PEMBULATAN]]*O97</f>
        <v>37950</v>
      </c>
    </row>
    <row r="98" spans="1:16" ht="30" customHeight="1" x14ac:dyDescent="0.2">
      <c r="A98" s="14"/>
      <c r="B98" s="75"/>
      <c r="C98" s="73" t="s">
        <v>302</v>
      </c>
      <c r="D98" s="78" t="s">
        <v>86</v>
      </c>
      <c r="E98" s="13">
        <v>44502</v>
      </c>
      <c r="F98" s="76" t="s">
        <v>87</v>
      </c>
      <c r="G98" s="13">
        <v>44502</v>
      </c>
      <c r="H98" s="77" t="s">
        <v>433</v>
      </c>
      <c r="I98" s="16">
        <v>63</v>
      </c>
      <c r="J98" s="16">
        <v>60</v>
      </c>
      <c r="K98" s="16">
        <v>23</v>
      </c>
      <c r="L98" s="16">
        <v>8</v>
      </c>
      <c r="M98" s="81">
        <v>21.734999999999999</v>
      </c>
      <c r="N98" s="95">
        <v>21.734999999999999</v>
      </c>
      <c r="O98" s="64">
        <v>2530</v>
      </c>
      <c r="P98" s="65">
        <f>Table2245789101123456[[#This Row],[PEMBULATAN]]*O98</f>
        <v>54989.549999999996</v>
      </c>
    </row>
    <row r="99" spans="1:16" ht="30" customHeight="1" x14ac:dyDescent="0.2">
      <c r="A99" s="14"/>
      <c r="B99" s="75"/>
      <c r="C99" s="73" t="s">
        <v>303</v>
      </c>
      <c r="D99" s="78" t="s">
        <v>86</v>
      </c>
      <c r="E99" s="13">
        <v>44502</v>
      </c>
      <c r="F99" s="76" t="s">
        <v>87</v>
      </c>
      <c r="G99" s="13">
        <v>44502</v>
      </c>
      <c r="H99" s="77" t="s">
        <v>433</v>
      </c>
      <c r="I99" s="16">
        <v>90</v>
      </c>
      <c r="J99" s="16">
        <v>60</v>
      </c>
      <c r="K99" s="16">
        <v>25</v>
      </c>
      <c r="L99" s="16">
        <v>11</v>
      </c>
      <c r="M99" s="81">
        <v>33.75</v>
      </c>
      <c r="N99" s="95">
        <v>33.75</v>
      </c>
      <c r="O99" s="64">
        <v>2530</v>
      </c>
      <c r="P99" s="65">
        <f>Table2245789101123456[[#This Row],[PEMBULATAN]]*O99</f>
        <v>85387.5</v>
      </c>
    </row>
    <row r="100" spans="1:16" ht="30" customHeight="1" x14ac:dyDescent="0.2">
      <c r="A100" s="14"/>
      <c r="B100" s="75"/>
      <c r="C100" s="73" t="s">
        <v>304</v>
      </c>
      <c r="D100" s="78" t="s">
        <v>86</v>
      </c>
      <c r="E100" s="13">
        <v>44502</v>
      </c>
      <c r="F100" s="76" t="s">
        <v>87</v>
      </c>
      <c r="G100" s="13">
        <v>44502</v>
      </c>
      <c r="H100" s="77" t="s">
        <v>433</v>
      </c>
      <c r="I100" s="16">
        <v>85</v>
      </c>
      <c r="J100" s="16">
        <v>62</v>
      </c>
      <c r="K100" s="16">
        <v>24</v>
      </c>
      <c r="L100" s="16">
        <v>10</v>
      </c>
      <c r="M100" s="81">
        <v>31.62</v>
      </c>
      <c r="N100" s="95">
        <v>31.62</v>
      </c>
      <c r="O100" s="64">
        <v>2530</v>
      </c>
      <c r="P100" s="65">
        <f>Table2245789101123456[[#This Row],[PEMBULATAN]]*O100</f>
        <v>79998.600000000006</v>
      </c>
    </row>
    <row r="101" spans="1:16" ht="30" customHeight="1" x14ac:dyDescent="0.2">
      <c r="A101" s="14"/>
      <c r="B101" s="75"/>
      <c r="C101" s="73" t="s">
        <v>305</v>
      </c>
      <c r="D101" s="78" t="s">
        <v>86</v>
      </c>
      <c r="E101" s="13">
        <v>44502</v>
      </c>
      <c r="F101" s="76" t="s">
        <v>87</v>
      </c>
      <c r="G101" s="13">
        <v>44502</v>
      </c>
      <c r="H101" s="77" t="s">
        <v>433</v>
      </c>
      <c r="I101" s="16">
        <v>89</v>
      </c>
      <c r="J101" s="16">
        <v>66</v>
      </c>
      <c r="K101" s="16">
        <v>21</v>
      </c>
      <c r="L101" s="16">
        <v>11</v>
      </c>
      <c r="M101" s="81">
        <v>30.8385</v>
      </c>
      <c r="N101" s="95">
        <v>30.8385</v>
      </c>
      <c r="O101" s="64">
        <v>2530</v>
      </c>
      <c r="P101" s="65">
        <f>Table2245789101123456[[#This Row],[PEMBULATAN]]*O101</f>
        <v>78021.404999999999</v>
      </c>
    </row>
    <row r="102" spans="1:16" ht="30" customHeight="1" x14ac:dyDescent="0.2">
      <c r="A102" s="14"/>
      <c r="B102" s="75"/>
      <c r="C102" s="73" t="s">
        <v>306</v>
      </c>
      <c r="D102" s="78" t="s">
        <v>86</v>
      </c>
      <c r="E102" s="13">
        <v>44502</v>
      </c>
      <c r="F102" s="76" t="s">
        <v>87</v>
      </c>
      <c r="G102" s="13">
        <v>44502</v>
      </c>
      <c r="H102" s="77" t="s">
        <v>433</v>
      </c>
      <c r="I102" s="16">
        <v>104</v>
      </c>
      <c r="J102" s="16">
        <v>45</v>
      </c>
      <c r="K102" s="16">
        <v>57</v>
      </c>
      <c r="L102" s="16">
        <v>22</v>
      </c>
      <c r="M102" s="81">
        <v>66.69</v>
      </c>
      <c r="N102" s="95">
        <v>66.69</v>
      </c>
      <c r="O102" s="64">
        <v>2530</v>
      </c>
      <c r="P102" s="65">
        <f>Table2245789101123456[[#This Row],[PEMBULATAN]]*O102</f>
        <v>168725.69999999998</v>
      </c>
    </row>
    <row r="103" spans="1:16" ht="30" customHeight="1" x14ac:dyDescent="0.2">
      <c r="A103" s="14"/>
      <c r="B103" s="75"/>
      <c r="C103" s="73" t="s">
        <v>307</v>
      </c>
      <c r="D103" s="78" t="s">
        <v>86</v>
      </c>
      <c r="E103" s="13">
        <v>44502</v>
      </c>
      <c r="F103" s="76" t="s">
        <v>87</v>
      </c>
      <c r="G103" s="13">
        <v>44502</v>
      </c>
      <c r="H103" s="77" t="s">
        <v>433</v>
      </c>
      <c r="I103" s="16">
        <v>90</v>
      </c>
      <c r="J103" s="16">
        <v>51</v>
      </c>
      <c r="K103" s="16">
        <v>36</v>
      </c>
      <c r="L103" s="16">
        <v>17</v>
      </c>
      <c r="M103" s="81">
        <v>41.31</v>
      </c>
      <c r="N103" s="95">
        <v>42</v>
      </c>
      <c r="O103" s="64">
        <v>2530</v>
      </c>
      <c r="P103" s="65">
        <f>Table2245789101123456[[#This Row],[PEMBULATAN]]*O103</f>
        <v>106260</v>
      </c>
    </row>
    <row r="104" spans="1:16" ht="30" customHeight="1" x14ac:dyDescent="0.2">
      <c r="A104" s="14"/>
      <c r="B104" s="75"/>
      <c r="C104" s="73" t="s">
        <v>308</v>
      </c>
      <c r="D104" s="78" t="s">
        <v>86</v>
      </c>
      <c r="E104" s="13">
        <v>44502</v>
      </c>
      <c r="F104" s="76" t="s">
        <v>87</v>
      </c>
      <c r="G104" s="13">
        <v>44502</v>
      </c>
      <c r="H104" s="77" t="s">
        <v>433</v>
      </c>
      <c r="I104" s="16">
        <v>98</v>
      </c>
      <c r="J104" s="16">
        <v>56</v>
      </c>
      <c r="K104" s="16">
        <v>40</v>
      </c>
      <c r="L104" s="16">
        <v>20</v>
      </c>
      <c r="M104" s="81">
        <v>54.88</v>
      </c>
      <c r="N104" s="95">
        <v>54.88</v>
      </c>
      <c r="O104" s="64">
        <v>2530</v>
      </c>
      <c r="P104" s="65">
        <f>Table2245789101123456[[#This Row],[PEMBULATAN]]*O104</f>
        <v>138846.39999999999</v>
      </c>
    </row>
    <row r="105" spans="1:16" ht="30" customHeight="1" x14ac:dyDescent="0.2">
      <c r="A105" s="14"/>
      <c r="B105" s="75"/>
      <c r="C105" s="73" t="s">
        <v>309</v>
      </c>
      <c r="D105" s="78" t="s">
        <v>86</v>
      </c>
      <c r="E105" s="13">
        <v>44502</v>
      </c>
      <c r="F105" s="76" t="s">
        <v>87</v>
      </c>
      <c r="G105" s="13">
        <v>44502</v>
      </c>
      <c r="H105" s="77" t="s">
        <v>433</v>
      </c>
      <c r="I105" s="16">
        <v>81</v>
      </c>
      <c r="J105" s="16">
        <v>60</v>
      </c>
      <c r="K105" s="16">
        <v>30</v>
      </c>
      <c r="L105" s="16">
        <v>7</v>
      </c>
      <c r="M105" s="81">
        <v>36.450000000000003</v>
      </c>
      <c r="N105" s="95">
        <v>37</v>
      </c>
      <c r="O105" s="64">
        <v>2530</v>
      </c>
      <c r="P105" s="65">
        <f>Table2245789101123456[[#This Row],[PEMBULATAN]]*O105</f>
        <v>93610</v>
      </c>
    </row>
    <row r="106" spans="1:16" ht="30" customHeight="1" x14ac:dyDescent="0.2">
      <c r="A106" s="14"/>
      <c r="B106" s="75"/>
      <c r="C106" s="73" t="s">
        <v>310</v>
      </c>
      <c r="D106" s="78" t="s">
        <v>86</v>
      </c>
      <c r="E106" s="13">
        <v>44502</v>
      </c>
      <c r="F106" s="76" t="s">
        <v>87</v>
      </c>
      <c r="G106" s="13">
        <v>44502</v>
      </c>
      <c r="H106" s="77" t="s">
        <v>433</v>
      </c>
      <c r="I106" s="16">
        <v>100</v>
      </c>
      <c r="J106" s="16">
        <v>60</v>
      </c>
      <c r="K106" s="16">
        <v>37</v>
      </c>
      <c r="L106" s="16">
        <v>25</v>
      </c>
      <c r="M106" s="81">
        <v>55.5</v>
      </c>
      <c r="N106" s="95">
        <v>55.5</v>
      </c>
      <c r="O106" s="64">
        <v>2530</v>
      </c>
      <c r="P106" s="65">
        <f>Table2245789101123456[[#This Row],[PEMBULATAN]]*O106</f>
        <v>140415</v>
      </c>
    </row>
    <row r="107" spans="1:16" ht="30" customHeight="1" x14ac:dyDescent="0.2">
      <c r="A107" s="14"/>
      <c r="B107" s="75"/>
      <c r="C107" s="73" t="s">
        <v>311</v>
      </c>
      <c r="D107" s="78" t="s">
        <v>86</v>
      </c>
      <c r="E107" s="13">
        <v>44502</v>
      </c>
      <c r="F107" s="76" t="s">
        <v>87</v>
      </c>
      <c r="G107" s="13">
        <v>44502</v>
      </c>
      <c r="H107" s="77" t="s">
        <v>433</v>
      </c>
      <c r="I107" s="16">
        <v>88</v>
      </c>
      <c r="J107" s="16">
        <v>30</v>
      </c>
      <c r="K107" s="16">
        <v>25</v>
      </c>
      <c r="L107" s="16">
        <v>4</v>
      </c>
      <c r="M107" s="81">
        <v>16.5</v>
      </c>
      <c r="N107" s="95">
        <v>16.5</v>
      </c>
      <c r="O107" s="64">
        <v>2530</v>
      </c>
      <c r="P107" s="65">
        <f>Table2245789101123456[[#This Row],[PEMBULATAN]]*O107</f>
        <v>41745</v>
      </c>
    </row>
    <row r="108" spans="1:16" ht="30" customHeight="1" x14ac:dyDescent="0.2">
      <c r="A108" s="14"/>
      <c r="B108" s="75"/>
      <c r="C108" s="73" t="s">
        <v>312</v>
      </c>
      <c r="D108" s="78" t="s">
        <v>86</v>
      </c>
      <c r="E108" s="13">
        <v>44502</v>
      </c>
      <c r="F108" s="76" t="s">
        <v>87</v>
      </c>
      <c r="G108" s="13">
        <v>44502</v>
      </c>
      <c r="H108" s="77" t="s">
        <v>433</v>
      </c>
      <c r="I108" s="16">
        <v>80</v>
      </c>
      <c r="J108" s="16">
        <v>52</v>
      </c>
      <c r="K108" s="16">
        <v>26</v>
      </c>
      <c r="L108" s="16">
        <v>5</v>
      </c>
      <c r="M108" s="81">
        <v>27.04</v>
      </c>
      <c r="N108" s="95">
        <v>27.04</v>
      </c>
      <c r="O108" s="64">
        <v>2530</v>
      </c>
      <c r="P108" s="65">
        <f>Table2245789101123456[[#This Row],[PEMBULATAN]]*O108</f>
        <v>68411.199999999997</v>
      </c>
    </row>
    <row r="109" spans="1:16" ht="30" customHeight="1" x14ac:dyDescent="0.2">
      <c r="A109" s="14"/>
      <c r="B109" s="75"/>
      <c r="C109" s="73" t="s">
        <v>313</v>
      </c>
      <c r="D109" s="78" t="s">
        <v>86</v>
      </c>
      <c r="E109" s="13">
        <v>44502</v>
      </c>
      <c r="F109" s="76" t="s">
        <v>87</v>
      </c>
      <c r="G109" s="13">
        <v>44502</v>
      </c>
      <c r="H109" s="77" t="s">
        <v>433</v>
      </c>
      <c r="I109" s="16">
        <v>215</v>
      </c>
      <c r="J109" s="16">
        <v>40</v>
      </c>
      <c r="K109" s="16">
        <v>31</v>
      </c>
      <c r="L109" s="16">
        <v>28</v>
      </c>
      <c r="M109" s="81">
        <v>66.650000000000006</v>
      </c>
      <c r="N109" s="95">
        <v>66.650000000000006</v>
      </c>
      <c r="O109" s="64">
        <v>2530</v>
      </c>
      <c r="P109" s="65">
        <f>Table2245789101123456[[#This Row],[PEMBULATAN]]*O109</f>
        <v>168624.5</v>
      </c>
    </row>
    <row r="110" spans="1:16" ht="30" customHeight="1" x14ac:dyDescent="0.2">
      <c r="A110" s="14"/>
      <c r="B110" s="75"/>
      <c r="C110" s="73" t="s">
        <v>314</v>
      </c>
      <c r="D110" s="78" t="s">
        <v>86</v>
      </c>
      <c r="E110" s="13">
        <v>44502</v>
      </c>
      <c r="F110" s="76" t="s">
        <v>87</v>
      </c>
      <c r="G110" s="13">
        <v>44502</v>
      </c>
      <c r="H110" s="77" t="s">
        <v>433</v>
      </c>
      <c r="I110" s="16">
        <v>136</v>
      </c>
      <c r="J110" s="16">
        <v>10</v>
      </c>
      <c r="K110" s="16">
        <v>8</v>
      </c>
      <c r="L110" s="16">
        <v>2</v>
      </c>
      <c r="M110" s="81">
        <v>2.72</v>
      </c>
      <c r="N110" s="95">
        <v>2.72</v>
      </c>
      <c r="O110" s="64">
        <v>2530</v>
      </c>
      <c r="P110" s="65">
        <f>Table2245789101123456[[#This Row],[PEMBULATAN]]*O110</f>
        <v>6881.6</v>
      </c>
    </row>
    <row r="111" spans="1:16" ht="30" customHeight="1" x14ac:dyDescent="0.2">
      <c r="A111" s="14"/>
      <c r="B111" s="75"/>
      <c r="C111" s="73" t="s">
        <v>315</v>
      </c>
      <c r="D111" s="78" t="s">
        <v>86</v>
      </c>
      <c r="E111" s="13">
        <v>44502</v>
      </c>
      <c r="F111" s="76" t="s">
        <v>87</v>
      </c>
      <c r="G111" s="13">
        <v>44502</v>
      </c>
      <c r="H111" s="77" t="s">
        <v>433</v>
      </c>
      <c r="I111" s="16">
        <v>112</v>
      </c>
      <c r="J111" s="16">
        <v>24</v>
      </c>
      <c r="K111" s="16">
        <v>10</v>
      </c>
      <c r="L111" s="16">
        <v>3</v>
      </c>
      <c r="M111" s="81">
        <v>6.72</v>
      </c>
      <c r="N111" s="95">
        <v>6.72</v>
      </c>
      <c r="O111" s="64">
        <v>2530</v>
      </c>
      <c r="P111" s="65">
        <f>Table2245789101123456[[#This Row],[PEMBULATAN]]*O111</f>
        <v>17001.599999999999</v>
      </c>
    </row>
    <row r="112" spans="1:16" ht="30" customHeight="1" x14ac:dyDescent="0.2">
      <c r="A112" s="14"/>
      <c r="B112" s="75"/>
      <c r="C112" s="73" t="s">
        <v>316</v>
      </c>
      <c r="D112" s="78" t="s">
        <v>86</v>
      </c>
      <c r="E112" s="13">
        <v>44502</v>
      </c>
      <c r="F112" s="76" t="s">
        <v>87</v>
      </c>
      <c r="G112" s="13">
        <v>44502</v>
      </c>
      <c r="H112" s="77" t="s">
        <v>433</v>
      </c>
      <c r="I112" s="16">
        <v>68</v>
      </c>
      <c r="J112" s="16">
        <v>40</v>
      </c>
      <c r="K112" s="16">
        <v>24</v>
      </c>
      <c r="L112" s="16">
        <v>8</v>
      </c>
      <c r="M112" s="81">
        <v>16.32</v>
      </c>
      <c r="N112" s="72">
        <v>17</v>
      </c>
      <c r="O112" s="64">
        <v>2530</v>
      </c>
      <c r="P112" s="65">
        <f>Table2245789101123456[[#This Row],[PEMBULATAN]]*O112</f>
        <v>43010</v>
      </c>
    </row>
    <row r="113" spans="1:16" ht="30" customHeight="1" x14ac:dyDescent="0.2">
      <c r="A113" s="14"/>
      <c r="B113" s="75"/>
      <c r="C113" s="73" t="s">
        <v>317</v>
      </c>
      <c r="D113" s="78" t="s">
        <v>86</v>
      </c>
      <c r="E113" s="13">
        <v>44502</v>
      </c>
      <c r="F113" s="76" t="s">
        <v>87</v>
      </c>
      <c r="G113" s="13">
        <v>44502</v>
      </c>
      <c r="H113" s="77" t="s">
        <v>433</v>
      </c>
      <c r="I113" s="16">
        <v>116</v>
      </c>
      <c r="J113" s="16">
        <v>40</v>
      </c>
      <c r="K113" s="16">
        <v>10</v>
      </c>
      <c r="L113" s="16">
        <v>3</v>
      </c>
      <c r="M113" s="81">
        <v>11.6</v>
      </c>
      <c r="N113" s="95">
        <v>11.6</v>
      </c>
      <c r="O113" s="64">
        <v>2530</v>
      </c>
      <c r="P113" s="65">
        <f>Table2245789101123456[[#This Row],[PEMBULATAN]]*O113</f>
        <v>29348</v>
      </c>
    </row>
    <row r="114" spans="1:16" ht="30" customHeight="1" x14ac:dyDescent="0.2">
      <c r="A114" s="14"/>
      <c r="B114" s="75"/>
      <c r="C114" s="73" t="s">
        <v>318</v>
      </c>
      <c r="D114" s="78" t="s">
        <v>86</v>
      </c>
      <c r="E114" s="13">
        <v>44502</v>
      </c>
      <c r="F114" s="76" t="s">
        <v>87</v>
      </c>
      <c r="G114" s="13">
        <v>44502</v>
      </c>
      <c r="H114" s="77" t="s">
        <v>433</v>
      </c>
      <c r="I114" s="16">
        <v>56</v>
      </c>
      <c r="J114" s="16">
        <v>70</v>
      </c>
      <c r="K114" s="16">
        <v>8</v>
      </c>
      <c r="L114" s="16">
        <v>2</v>
      </c>
      <c r="M114" s="81">
        <v>7.84</v>
      </c>
      <c r="N114" s="95">
        <v>7.84</v>
      </c>
      <c r="O114" s="64">
        <v>2530</v>
      </c>
      <c r="P114" s="65">
        <f>Table2245789101123456[[#This Row],[PEMBULATAN]]*O114</f>
        <v>19835.2</v>
      </c>
    </row>
    <row r="115" spans="1:16" ht="30" customHeight="1" x14ac:dyDescent="0.2">
      <c r="A115" s="14"/>
      <c r="B115" s="75"/>
      <c r="C115" s="73" t="s">
        <v>319</v>
      </c>
      <c r="D115" s="78" t="s">
        <v>86</v>
      </c>
      <c r="E115" s="13">
        <v>44502</v>
      </c>
      <c r="F115" s="76" t="s">
        <v>87</v>
      </c>
      <c r="G115" s="13">
        <v>44502</v>
      </c>
      <c r="H115" s="77" t="s">
        <v>433</v>
      </c>
      <c r="I115" s="16">
        <v>44</v>
      </c>
      <c r="J115" s="16">
        <v>35</v>
      </c>
      <c r="K115" s="16">
        <v>12</v>
      </c>
      <c r="L115" s="16">
        <v>3</v>
      </c>
      <c r="M115" s="81">
        <v>4.62</v>
      </c>
      <c r="N115" s="95">
        <v>4.62</v>
      </c>
      <c r="O115" s="64">
        <v>2530</v>
      </c>
      <c r="P115" s="65">
        <f>Table2245789101123456[[#This Row],[PEMBULATAN]]*O115</f>
        <v>11688.6</v>
      </c>
    </row>
    <row r="116" spans="1:16" ht="30" customHeight="1" x14ac:dyDescent="0.2">
      <c r="A116" s="14"/>
      <c r="B116" s="75"/>
      <c r="C116" s="73" t="s">
        <v>320</v>
      </c>
      <c r="D116" s="78" t="s">
        <v>86</v>
      </c>
      <c r="E116" s="13">
        <v>44502</v>
      </c>
      <c r="F116" s="76" t="s">
        <v>87</v>
      </c>
      <c r="G116" s="13">
        <v>44502</v>
      </c>
      <c r="H116" s="77" t="s">
        <v>433</v>
      </c>
      <c r="I116" s="16">
        <v>80</v>
      </c>
      <c r="J116" s="16">
        <v>37</v>
      </c>
      <c r="K116" s="16">
        <v>25</v>
      </c>
      <c r="L116" s="16">
        <v>3</v>
      </c>
      <c r="M116" s="81">
        <v>18.5</v>
      </c>
      <c r="N116" s="95">
        <v>18.5</v>
      </c>
      <c r="O116" s="64">
        <v>2530</v>
      </c>
      <c r="P116" s="65">
        <f>Table2245789101123456[[#This Row],[PEMBULATAN]]*O116</f>
        <v>46805</v>
      </c>
    </row>
    <row r="117" spans="1:16" ht="30" customHeight="1" x14ac:dyDescent="0.2">
      <c r="A117" s="14"/>
      <c r="B117" s="75"/>
      <c r="C117" s="73" t="s">
        <v>321</v>
      </c>
      <c r="D117" s="78" t="s">
        <v>86</v>
      </c>
      <c r="E117" s="13">
        <v>44502</v>
      </c>
      <c r="F117" s="76" t="s">
        <v>87</v>
      </c>
      <c r="G117" s="13">
        <v>44502</v>
      </c>
      <c r="H117" s="77" t="s">
        <v>433</v>
      </c>
      <c r="I117" s="16">
        <v>45</v>
      </c>
      <c r="J117" s="16">
        <v>28</v>
      </c>
      <c r="K117" s="16">
        <v>24</v>
      </c>
      <c r="L117" s="16">
        <v>5</v>
      </c>
      <c r="M117" s="81">
        <v>7.56</v>
      </c>
      <c r="N117" s="95">
        <v>7.56</v>
      </c>
      <c r="O117" s="64">
        <v>2530</v>
      </c>
      <c r="P117" s="65">
        <f>Table2245789101123456[[#This Row],[PEMBULATAN]]*O117</f>
        <v>19126.8</v>
      </c>
    </row>
    <row r="118" spans="1:16" ht="30" customHeight="1" x14ac:dyDescent="0.2">
      <c r="A118" s="14"/>
      <c r="B118" s="75"/>
      <c r="C118" s="73" t="s">
        <v>322</v>
      </c>
      <c r="D118" s="78" t="s">
        <v>86</v>
      </c>
      <c r="E118" s="13">
        <v>44502</v>
      </c>
      <c r="F118" s="76" t="s">
        <v>87</v>
      </c>
      <c r="G118" s="13">
        <v>44502</v>
      </c>
      <c r="H118" s="77" t="s">
        <v>433</v>
      </c>
      <c r="I118" s="16">
        <v>50</v>
      </c>
      <c r="J118" s="16">
        <v>50</v>
      </c>
      <c r="K118" s="16">
        <v>22</v>
      </c>
      <c r="L118" s="16">
        <v>7</v>
      </c>
      <c r="M118" s="81">
        <v>13.75</v>
      </c>
      <c r="N118" s="95">
        <v>13.75</v>
      </c>
      <c r="O118" s="64">
        <v>2530</v>
      </c>
      <c r="P118" s="65">
        <f>Table2245789101123456[[#This Row],[PEMBULATAN]]*O118</f>
        <v>34787.5</v>
      </c>
    </row>
    <row r="119" spans="1:16" ht="30" customHeight="1" x14ac:dyDescent="0.2">
      <c r="A119" s="14"/>
      <c r="B119" s="75"/>
      <c r="C119" s="73" t="s">
        <v>323</v>
      </c>
      <c r="D119" s="78" t="s">
        <v>86</v>
      </c>
      <c r="E119" s="13">
        <v>44502</v>
      </c>
      <c r="F119" s="76" t="s">
        <v>87</v>
      </c>
      <c r="G119" s="13">
        <v>44502</v>
      </c>
      <c r="H119" s="77" t="s">
        <v>433</v>
      </c>
      <c r="I119" s="16">
        <v>73</v>
      </c>
      <c r="J119" s="16">
        <v>47</v>
      </c>
      <c r="K119" s="16">
        <v>26</v>
      </c>
      <c r="L119" s="16">
        <v>10</v>
      </c>
      <c r="M119" s="81">
        <v>22.301500000000001</v>
      </c>
      <c r="N119" s="95">
        <v>23</v>
      </c>
      <c r="O119" s="64">
        <v>2530</v>
      </c>
      <c r="P119" s="65">
        <f>Table2245789101123456[[#This Row],[PEMBULATAN]]*O119</f>
        <v>58190</v>
      </c>
    </row>
    <row r="120" spans="1:16" ht="30" customHeight="1" x14ac:dyDescent="0.2">
      <c r="A120" s="14"/>
      <c r="B120" s="75"/>
      <c r="C120" s="73" t="s">
        <v>324</v>
      </c>
      <c r="D120" s="78" t="s">
        <v>86</v>
      </c>
      <c r="E120" s="13">
        <v>44502</v>
      </c>
      <c r="F120" s="76" t="s">
        <v>87</v>
      </c>
      <c r="G120" s="13">
        <v>44502</v>
      </c>
      <c r="H120" s="77" t="s">
        <v>433</v>
      </c>
      <c r="I120" s="16">
        <v>80</v>
      </c>
      <c r="J120" s="16">
        <v>22</v>
      </c>
      <c r="K120" s="16">
        <v>12</v>
      </c>
      <c r="L120" s="16">
        <v>3</v>
      </c>
      <c r="M120" s="81">
        <v>5.28</v>
      </c>
      <c r="N120" s="95">
        <v>5.28</v>
      </c>
      <c r="O120" s="64">
        <v>2530</v>
      </c>
      <c r="P120" s="65">
        <f>Table2245789101123456[[#This Row],[PEMBULATAN]]*O120</f>
        <v>13358.400000000001</v>
      </c>
    </row>
    <row r="121" spans="1:16" ht="30" customHeight="1" x14ac:dyDescent="0.2">
      <c r="A121" s="14"/>
      <c r="B121" s="75"/>
      <c r="C121" s="73" t="s">
        <v>325</v>
      </c>
      <c r="D121" s="78" t="s">
        <v>86</v>
      </c>
      <c r="E121" s="13">
        <v>44502</v>
      </c>
      <c r="F121" s="76" t="s">
        <v>87</v>
      </c>
      <c r="G121" s="13">
        <v>44502</v>
      </c>
      <c r="H121" s="77" t="s">
        <v>433</v>
      </c>
      <c r="I121" s="16">
        <v>35</v>
      </c>
      <c r="J121" s="16">
        <v>28</v>
      </c>
      <c r="K121" s="16">
        <v>18</v>
      </c>
      <c r="L121" s="16">
        <v>2</v>
      </c>
      <c r="M121" s="81">
        <v>4.41</v>
      </c>
      <c r="N121" s="95">
        <v>5</v>
      </c>
      <c r="O121" s="64">
        <v>2530</v>
      </c>
      <c r="P121" s="65">
        <f>Table2245789101123456[[#This Row],[PEMBULATAN]]*O121</f>
        <v>12650</v>
      </c>
    </row>
    <row r="122" spans="1:16" ht="30" customHeight="1" x14ac:dyDescent="0.2">
      <c r="A122" s="14"/>
      <c r="B122" s="75"/>
      <c r="C122" s="73" t="s">
        <v>326</v>
      </c>
      <c r="D122" s="78" t="s">
        <v>86</v>
      </c>
      <c r="E122" s="13">
        <v>44502</v>
      </c>
      <c r="F122" s="76" t="s">
        <v>87</v>
      </c>
      <c r="G122" s="13">
        <v>44502</v>
      </c>
      <c r="H122" s="77" t="s">
        <v>433</v>
      </c>
      <c r="I122" s="16">
        <v>66</v>
      </c>
      <c r="J122" s="16">
        <v>48</v>
      </c>
      <c r="K122" s="16">
        <v>25</v>
      </c>
      <c r="L122" s="16">
        <v>2</v>
      </c>
      <c r="M122" s="81">
        <v>19.8</v>
      </c>
      <c r="N122" s="95">
        <v>19.8</v>
      </c>
      <c r="O122" s="64">
        <v>2530</v>
      </c>
      <c r="P122" s="65">
        <f>Table2245789101123456[[#This Row],[PEMBULATAN]]*O122</f>
        <v>50094</v>
      </c>
    </row>
    <row r="123" spans="1:16" ht="30" customHeight="1" x14ac:dyDescent="0.2">
      <c r="A123" s="14"/>
      <c r="B123" s="75"/>
      <c r="C123" s="73" t="s">
        <v>327</v>
      </c>
      <c r="D123" s="78" t="s">
        <v>86</v>
      </c>
      <c r="E123" s="13">
        <v>44502</v>
      </c>
      <c r="F123" s="76" t="s">
        <v>87</v>
      </c>
      <c r="G123" s="13">
        <v>44502</v>
      </c>
      <c r="H123" s="77" t="s">
        <v>433</v>
      </c>
      <c r="I123" s="16">
        <v>66</v>
      </c>
      <c r="J123" s="16">
        <v>48</v>
      </c>
      <c r="K123" s="16">
        <v>25</v>
      </c>
      <c r="L123" s="16">
        <v>2</v>
      </c>
      <c r="M123" s="81">
        <v>19.8</v>
      </c>
      <c r="N123" s="95">
        <v>19.8</v>
      </c>
      <c r="O123" s="64">
        <v>2530</v>
      </c>
      <c r="P123" s="65">
        <f>Table2245789101123456[[#This Row],[PEMBULATAN]]*O123</f>
        <v>50094</v>
      </c>
    </row>
    <row r="124" spans="1:16" ht="30" customHeight="1" x14ac:dyDescent="0.2">
      <c r="A124" s="14"/>
      <c r="B124" s="75"/>
      <c r="C124" s="73" t="s">
        <v>328</v>
      </c>
      <c r="D124" s="78" t="s">
        <v>86</v>
      </c>
      <c r="E124" s="13">
        <v>44502</v>
      </c>
      <c r="F124" s="76" t="s">
        <v>87</v>
      </c>
      <c r="G124" s="13">
        <v>44502</v>
      </c>
      <c r="H124" s="77" t="s">
        <v>433</v>
      </c>
      <c r="I124" s="16">
        <v>50</v>
      </c>
      <c r="J124" s="16">
        <v>30</v>
      </c>
      <c r="K124" s="16">
        <v>20</v>
      </c>
      <c r="L124" s="16">
        <v>4</v>
      </c>
      <c r="M124" s="81">
        <v>7.5</v>
      </c>
      <c r="N124" s="95">
        <v>7.5</v>
      </c>
      <c r="O124" s="64">
        <v>2530</v>
      </c>
      <c r="P124" s="65">
        <f>Table2245789101123456[[#This Row],[PEMBULATAN]]*O124</f>
        <v>18975</v>
      </c>
    </row>
    <row r="125" spans="1:16" ht="30" customHeight="1" x14ac:dyDescent="0.2">
      <c r="A125" s="14"/>
      <c r="B125" s="75"/>
      <c r="C125" s="73" t="s">
        <v>329</v>
      </c>
      <c r="D125" s="78" t="s">
        <v>86</v>
      </c>
      <c r="E125" s="13">
        <v>44502</v>
      </c>
      <c r="F125" s="76" t="s">
        <v>87</v>
      </c>
      <c r="G125" s="13">
        <v>44502</v>
      </c>
      <c r="H125" s="77" t="s">
        <v>433</v>
      </c>
      <c r="I125" s="16">
        <v>65</v>
      </c>
      <c r="J125" s="16">
        <v>64</v>
      </c>
      <c r="K125" s="16">
        <v>27</v>
      </c>
      <c r="L125" s="16">
        <v>12</v>
      </c>
      <c r="M125" s="81">
        <v>28.08</v>
      </c>
      <c r="N125" s="95">
        <v>28.08</v>
      </c>
      <c r="O125" s="64">
        <v>2530</v>
      </c>
      <c r="P125" s="65">
        <f>Table2245789101123456[[#This Row],[PEMBULATAN]]*O125</f>
        <v>71042.399999999994</v>
      </c>
    </row>
    <row r="126" spans="1:16" ht="30" customHeight="1" x14ac:dyDescent="0.2">
      <c r="A126" s="14"/>
      <c r="B126" s="75"/>
      <c r="C126" s="73" t="s">
        <v>330</v>
      </c>
      <c r="D126" s="78" t="s">
        <v>86</v>
      </c>
      <c r="E126" s="13">
        <v>44502</v>
      </c>
      <c r="F126" s="76" t="s">
        <v>87</v>
      </c>
      <c r="G126" s="13">
        <v>44502</v>
      </c>
      <c r="H126" s="77" t="s">
        <v>433</v>
      </c>
      <c r="I126" s="16">
        <v>73</v>
      </c>
      <c r="J126" s="16">
        <v>75</v>
      </c>
      <c r="K126" s="16">
        <v>20</v>
      </c>
      <c r="L126" s="16">
        <v>9</v>
      </c>
      <c r="M126" s="81">
        <v>27.375</v>
      </c>
      <c r="N126" s="95">
        <v>28</v>
      </c>
      <c r="O126" s="64">
        <v>2530</v>
      </c>
      <c r="P126" s="65">
        <f>Table2245789101123456[[#This Row],[PEMBULATAN]]*O126</f>
        <v>70840</v>
      </c>
    </row>
    <row r="127" spans="1:16" ht="30" customHeight="1" x14ac:dyDescent="0.2">
      <c r="A127" s="14"/>
      <c r="B127" s="75"/>
      <c r="C127" s="73" t="s">
        <v>331</v>
      </c>
      <c r="D127" s="78" t="s">
        <v>86</v>
      </c>
      <c r="E127" s="13">
        <v>44502</v>
      </c>
      <c r="F127" s="76" t="s">
        <v>87</v>
      </c>
      <c r="G127" s="13">
        <v>44502</v>
      </c>
      <c r="H127" s="77" t="s">
        <v>433</v>
      </c>
      <c r="I127" s="16">
        <v>34</v>
      </c>
      <c r="J127" s="16">
        <v>32</v>
      </c>
      <c r="K127" s="16">
        <v>18</v>
      </c>
      <c r="L127" s="16">
        <v>3</v>
      </c>
      <c r="M127" s="81">
        <v>4.8959999999999999</v>
      </c>
      <c r="N127" s="95">
        <v>4.8959999999999999</v>
      </c>
      <c r="O127" s="64">
        <v>2530</v>
      </c>
      <c r="P127" s="65">
        <f>Table2245789101123456[[#This Row],[PEMBULATAN]]*O127</f>
        <v>12386.88</v>
      </c>
    </row>
    <row r="128" spans="1:16" ht="30" customHeight="1" x14ac:dyDescent="0.2">
      <c r="A128" s="14"/>
      <c r="B128" s="75"/>
      <c r="C128" s="73" t="s">
        <v>332</v>
      </c>
      <c r="D128" s="78" t="s">
        <v>86</v>
      </c>
      <c r="E128" s="13">
        <v>44502</v>
      </c>
      <c r="F128" s="76" t="s">
        <v>87</v>
      </c>
      <c r="G128" s="13">
        <v>44502</v>
      </c>
      <c r="H128" s="77" t="s">
        <v>433</v>
      </c>
      <c r="I128" s="16">
        <v>54</v>
      </c>
      <c r="J128" s="16">
        <v>45</v>
      </c>
      <c r="K128" s="16">
        <v>27</v>
      </c>
      <c r="L128" s="16">
        <v>10</v>
      </c>
      <c r="M128" s="81">
        <v>16.4025</v>
      </c>
      <c r="N128" s="72">
        <v>17</v>
      </c>
      <c r="O128" s="64">
        <v>2530</v>
      </c>
      <c r="P128" s="65">
        <f>Table2245789101123456[[#This Row],[PEMBULATAN]]*O128</f>
        <v>43010</v>
      </c>
    </row>
    <row r="129" spans="1:16" ht="30" customHeight="1" x14ac:dyDescent="0.2">
      <c r="A129" s="14"/>
      <c r="B129" s="75"/>
      <c r="C129" s="73" t="s">
        <v>333</v>
      </c>
      <c r="D129" s="78" t="s">
        <v>86</v>
      </c>
      <c r="E129" s="13">
        <v>44502</v>
      </c>
      <c r="F129" s="76" t="s">
        <v>87</v>
      </c>
      <c r="G129" s="13">
        <v>44502</v>
      </c>
      <c r="H129" s="77" t="s">
        <v>433</v>
      </c>
      <c r="I129" s="16">
        <v>60</v>
      </c>
      <c r="J129" s="16">
        <v>48</v>
      </c>
      <c r="K129" s="16">
        <v>15</v>
      </c>
      <c r="L129" s="16">
        <v>3</v>
      </c>
      <c r="M129" s="81">
        <v>10.8</v>
      </c>
      <c r="N129" s="95">
        <v>10.8</v>
      </c>
      <c r="O129" s="64">
        <v>2530</v>
      </c>
      <c r="P129" s="65">
        <f>Table2245789101123456[[#This Row],[PEMBULATAN]]*O129</f>
        <v>27324</v>
      </c>
    </row>
    <row r="130" spans="1:16" ht="30" customHeight="1" x14ac:dyDescent="0.2">
      <c r="A130" s="14"/>
      <c r="B130" s="75"/>
      <c r="C130" s="73" t="s">
        <v>334</v>
      </c>
      <c r="D130" s="78" t="s">
        <v>86</v>
      </c>
      <c r="E130" s="13">
        <v>44502</v>
      </c>
      <c r="F130" s="76" t="s">
        <v>87</v>
      </c>
      <c r="G130" s="13">
        <v>44502</v>
      </c>
      <c r="H130" s="77" t="s">
        <v>433</v>
      </c>
      <c r="I130" s="16">
        <v>55</v>
      </c>
      <c r="J130" s="16">
        <v>40</v>
      </c>
      <c r="K130" s="16">
        <v>15</v>
      </c>
      <c r="L130" s="16">
        <v>2</v>
      </c>
      <c r="M130" s="81">
        <v>8.25</v>
      </c>
      <c r="N130" s="95">
        <v>8.25</v>
      </c>
      <c r="O130" s="64">
        <v>2530</v>
      </c>
      <c r="P130" s="65">
        <f>Table2245789101123456[[#This Row],[PEMBULATAN]]*O130</f>
        <v>20872.5</v>
      </c>
    </row>
    <row r="131" spans="1:16" ht="30" customHeight="1" x14ac:dyDescent="0.2">
      <c r="A131" s="14"/>
      <c r="B131" s="75"/>
      <c r="C131" s="73" t="s">
        <v>335</v>
      </c>
      <c r="D131" s="78" t="s">
        <v>86</v>
      </c>
      <c r="E131" s="13">
        <v>44502</v>
      </c>
      <c r="F131" s="76" t="s">
        <v>87</v>
      </c>
      <c r="G131" s="13">
        <v>44502</v>
      </c>
      <c r="H131" s="77" t="s">
        <v>433</v>
      </c>
      <c r="I131" s="16">
        <v>43</v>
      </c>
      <c r="J131" s="16">
        <v>31</v>
      </c>
      <c r="K131" s="16">
        <v>26</v>
      </c>
      <c r="L131" s="16">
        <v>4</v>
      </c>
      <c r="M131" s="81">
        <v>8.6645000000000003</v>
      </c>
      <c r="N131" s="95">
        <v>8.6645000000000003</v>
      </c>
      <c r="O131" s="64">
        <v>2530</v>
      </c>
      <c r="P131" s="65">
        <f>Table2245789101123456[[#This Row],[PEMBULATAN]]*O131</f>
        <v>21921.185000000001</v>
      </c>
    </row>
    <row r="132" spans="1:16" ht="30" customHeight="1" x14ac:dyDescent="0.2">
      <c r="A132" s="14"/>
      <c r="B132" s="75"/>
      <c r="C132" s="73" t="s">
        <v>336</v>
      </c>
      <c r="D132" s="78" t="s">
        <v>86</v>
      </c>
      <c r="E132" s="13">
        <v>44502</v>
      </c>
      <c r="F132" s="76" t="s">
        <v>87</v>
      </c>
      <c r="G132" s="13">
        <v>44502</v>
      </c>
      <c r="H132" s="77" t="s">
        <v>433</v>
      </c>
      <c r="I132" s="16">
        <v>85</v>
      </c>
      <c r="J132" s="16">
        <v>44</v>
      </c>
      <c r="K132" s="16">
        <v>40</v>
      </c>
      <c r="L132" s="16">
        <v>10</v>
      </c>
      <c r="M132" s="81">
        <v>37.4</v>
      </c>
      <c r="N132" s="95">
        <v>38</v>
      </c>
      <c r="O132" s="64">
        <v>2530</v>
      </c>
      <c r="P132" s="65">
        <f>Table2245789101123456[[#This Row],[PEMBULATAN]]*O132</f>
        <v>96140</v>
      </c>
    </row>
    <row r="133" spans="1:16" ht="30" customHeight="1" x14ac:dyDescent="0.2">
      <c r="A133" s="14"/>
      <c r="B133" s="75"/>
      <c r="C133" s="73" t="s">
        <v>337</v>
      </c>
      <c r="D133" s="78" t="s">
        <v>86</v>
      </c>
      <c r="E133" s="13">
        <v>44502</v>
      </c>
      <c r="F133" s="76" t="s">
        <v>87</v>
      </c>
      <c r="G133" s="13">
        <v>44502</v>
      </c>
      <c r="H133" s="77" t="s">
        <v>433</v>
      </c>
      <c r="I133" s="16">
        <v>25</v>
      </c>
      <c r="J133" s="16">
        <v>29</v>
      </c>
      <c r="K133" s="16">
        <v>7</v>
      </c>
      <c r="L133" s="16">
        <v>1</v>
      </c>
      <c r="M133" s="81">
        <v>1.26875</v>
      </c>
      <c r="N133" s="95">
        <v>1.26875</v>
      </c>
      <c r="O133" s="64">
        <v>2530</v>
      </c>
      <c r="P133" s="65">
        <f>Table2245789101123456[[#This Row],[PEMBULATAN]]*O133</f>
        <v>3209.9375</v>
      </c>
    </row>
    <row r="134" spans="1:16" ht="30" customHeight="1" x14ac:dyDescent="0.2">
      <c r="A134" s="14"/>
      <c r="B134" s="75"/>
      <c r="C134" s="73" t="s">
        <v>338</v>
      </c>
      <c r="D134" s="78" t="s">
        <v>86</v>
      </c>
      <c r="E134" s="13">
        <v>44502</v>
      </c>
      <c r="F134" s="76" t="s">
        <v>87</v>
      </c>
      <c r="G134" s="13">
        <v>44502</v>
      </c>
      <c r="H134" s="77" t="s">
        <v>433</v>
      </c>
      <c r="I134" s="16">
        <v>30</v>
      </c>
      <c r="J134" s="16">
        <v>34</v>
      </c>
      <c r="K134" s="16">
        <v>12</v>
      </c>
      <c r="L134" s="16">
        <v>1</v>
      </c>
      <c r="M134" s="81">
        <v>3.06</v>
      </c>
      <c r="N134" s="95">
        <v>3.06</v>
      </c>
      <c r="O134" s="64">
        <v>2530</v>
      </c>
      <c r="P134" s="65">
        <f>Table2245789101123456[[#This Row],[PEMBULATAN]]*O134</f>
        <v>7741.8</v>
      </c>
    </row>
    <row r="135" spans="1:16" ht="30" customHeight="1" x14ac:dyDescent="0.2">
      <c r="A135" s="14"/>
      <c r="B135" s="75"/>
      <c r="C135" s="73" t="s">
        <v>339</v>
      </c>
      <c r="D135" s="78" t="s">
        <v>86</v>
      </c>
      <c r="E135" s="13">
        <v>44502</v>
      </c>
      <c r="F135" s="76" t="s">
        <v>87</v>
      </c>
      <c r="G135" s="13">
        <v>44502</v>
      </c>
      <c r="H135" s="77" t="s">
        <v>433</v>
      </c>
      <c r="I135" s="16">
        <v>120</v>
      </c>
      <c r="J135" s="16">
        <v>44</v>
      </c>
      <c r="K135" s="16">
        <v>44</v>
      </c>
      <c r="L135" s="16">
        <v>1</v>
      </c>
      <c r="M135" s="81">
        <v>58.08</v>
      </c>
      <c r="N135" s="95">
        <v>58.08</v>
      </c>
      <c r="O135" s="64">
        <v>2530</v>
      </c>
      <c r="P135" s="65">
        <f>Table2245789101123456[[#This Row],[PEMBULATAN]]*O135</f>
        <v>146942.39999999999</v>
      </c>
    </row>
    <row r="136" spans="1:16" ht="30" customHeight="1" x14ac:dyDescent="0.2">
      <c r="A136" s="14"/>
      <c r="B136" s="75"/>
      <c r="C136" s="73" t="s">
        <v>340</v>
      </c>
      <c r="D136" s="78" t="s">
        <v>86</v>
      </c>
      <c r="E136" s="13">
        <v>44502</v>
      </c>
      <c r="F136" s="76" t="s">
        <v>87</v>
      </c>
      <c r="G136" s="13">
        <v>44502</v>
      </c>
      <c r="H136" s="77" t="s">
        <v>433</v>
      </c>
      <c r="I136" s="16">
        <v>80</v>
      </c>
      <c r="J136" s="16">
        <v>62</v>
      </c>
      <c r="K136" s="16">
        <v>23</v>
      </c>
      <c r="L136" s="16">
        <v>6</v>
      </c>
      <c r="M136" s="81">
        <v>28.52</v>
      </c>
      <c r="N136" s="95">
        <v>28.52</v>
      </c>
      <c r="O136" s="64">
        <v>2530</v>
      </c>
      <c r="P136" s="65">
        <f>Table2245789101123456[[#This Row],[PEMBULATAN]]*O136</f>
        <v>72155.600000000006</v>
      </c>
    </row>
    <row r="137" spans="1:16" ht="30" customHeight="1" x14ac:dyDescent="0.2">
      <c r="A137" s="14"/>
      <c r="B137" s="75"/>
      <c r="C137" s="73" t="s">
        <v>341</v>
      </c>
      <c r="D137" s="78" t="s">
        <v>86</v>
      </c>
      <c r="E137" s="13">
        <v>44502</v>
      </c>
      <c r="F137" s="76" t="s">
        <v>87</v>
      </c>
      <c r="G137" s="13">
        <v>44502</v>
      </c>
      <c r="H137" s="77" t="s">
        <v>433</v>
      </c>
      <c r="I137" s="16">
        <v>63</v>
      </c>
      <c r="J137" s="16">
        <v>63</v>
      </c>
      <c r="K137" s="16">
        <v>17</v>
      </c>
      <c r="L137" s="16">
        <v>8</v>
      </c>
      <c r="M137" s="81">
        <v>16.86825</v>
      </c>
      <c r="N137" s="95">
        <v>16.86825</v>
      </c>
      <c r="O137" s="64">
        <v>2530</v>
      </c>
      <c r="P137" s="65">
        <f>Table2245789101123456[[#This Row],[PEMBULATAN]]*O137</f>
        <v>42676.672500000001</v>
      </c>
    </row>
    <row r="138" spans="1:16" ht="30" customHeight="1" x14ac:dyDescent="0.2">
      <c r="A138" s="14"/>
      <c r="B138" s="75"/>
      <c r="C138" s="73" t="s">
        <v>342</v>
      </c>
      <c r="D138" s="78" t="s">
        <v>86</v>
      </c>
      <c r="E138" s="13">
        <v>44502</v>
      </c>
      <c r="F138" s="76" t="s">
        <v>87</v>
      </c>
      <c r="G138" s="13">
        <v>44502</v>
      </c>
      <c r="H138" s="77" t="s">
        <v>433</v>
      </c>
      <c r="I138" s="16">
        <v>222</v>
      </c>
      <c r="J138" s="16">
        <v>12</v>
      </c>
      <c r="K138" s="16">
        <v>8</v>
      </c>
      <c r="L138" s="16">
        <v>1</v>
      </c>
      <c r="M138" s="81">
        <v>5.3280000000000003</v>
      </c>
      <c r="N138" s="95">
        <v>6</v>
      </c>
      <c r="O138" s="64">
        <v>2530</v>
      </c>
      <c r="P138" s="65">
        <f>Table2245789101123456[[#This Row],[PEMBULATAN]]*O138</f>
        <v>15180</v>
      </c>
    </row>
    <row r="139" spans="1:16" ht="30" customHeight="1" x14ac:dyDescent="0.2">
      <c r="A139" s="14"/>
      <c r="B139" s="75"/>
      <c r="C139" s="73" t="s">
        <v>343</v>
      </c>
      <c r="D139" s="78" t="s">
        <v>86</v>
      </c>
      <c r="E139" s="13">
        <v>44502</v>
      </c>
      <c r="F139" s="76" t="s">
        <v>87</v>
      </c>
      <c r="G139" s="13">
        <v>44502</v>
      </c>
      <c r="H139" s="77" t="s">
        <v>433</v>
      </c>
      <c r="I139" s="16">
        <v>80</v>
      </c>
      <c r="J139" s="16">
        <v>61</v>
      </c>
      <c r="K139" s="16">
        <v>32</v>
      </c>
      <c r="L139" s="16">
        <v>14</v>
      </c>
      <c r="M139" s="81">
        <v>39.04</v>
      </c>
      <c r="N139" s="95">
        <v>39.04</v>
      </c>
      <c r="O139" s="64">
        <v>2530</v>
      </c>
      <c r="P139" s="65">
        <f>Table2245789101123456[[#This Row],[PEMBULATAN]]*O139</f>
        <v>98771.199999999997</v>
      </c>
    </row>
    <row r="140" spans="1:16" ht="30" customHeight="1" x14ac:dyDescent="0.2">
      <c r="A140" s="14"/>
      <c r="B140" s="75"/>
      <c r="C140" s="73" t="s">
        <v>344</v>
      </c>
      <c r="D140" s="78" t="s">
        <v>86</v>
      </c>
      <c r="E140" s="13">
        <v>44502</v>
      </c>
      <c r="F140" s="76" t="s">
        <v>87</v>
      </c>
      <c r="G140" s="13">
        <v>44502</v>
      </c>
      <c r="H140" s="77" t="s">
        <v>433</v>
      </c>
      <c r="I140" s="16">
        <v>90</v>
      </c>
      <c r="J140" s="16">
        <v>54</v>
      </c>
      <c r="K140" s="16">
        <v>36</v>
      </c>
      <c r="L140" s="16">
        <v>16</v>
      </c>
      <c r="M140" s="81">
        <v>43.74</v>
      </c>
      <c r="N140" s="95">
        <v>43.74</v>
      </c>
      <c r="O140" s="64">
        <v>2530</v>
      </c>
      <c r="P140" s="65">
        <f>Table2245789101123456[[#This Row],[PEMBULATAN]]*O140</f>
        <v>110662.20000000001</v>
      </c>
    </row>
    <row r="141" spans="1:16" ht="30" customHeight="1" x14ac:dyDescent="0.2">
      <c r="A141" s="14"/>
      <c r="B141" s="75"/>
      <c r="C141" s="73" t="s">
        <v>345</v>
      </c>
      <c r="D141" s="78" t="s">
        <v>86</v>
      </c>
      <c r="E141" s="13">
        <v>44502</v>
      </c>
      <c r="F141" s="76" t="s">
        <v>87</v>
      </c>
      <c r="G141" s="13">
        <v>44502</v>
      </c>
      <c r="H141" s="77" t="s">
        <v>433</v>
      </c>
      <c r="I141" s="16">
        <v>64</v>
      </c>
      <c r="J141" s="16">
        <v>48</v>
      </c>
      <c r="K141" s="16">
        <v>3</v>
      </c>
      <c r="L141" s="16">
        <v>2</v>
      </c>
      <c r="M141" s="81">
        <v>2.3039999999999998</v>
      </c>
      <c r="N141" s="72">
        <v>3</v>
      </c>
      <c r="O141" s="64">
        <v>2530</v>
      </c>
      <c r="P141" s="65">
        <f>Table2245789101123456[[#This Row],[PEMBULATAN]]*O141</f>
        <v>7590</v>
      </c>
    </row>
    <row r="142" spans="1:16" ht="30" customHeight="1" x14ac:dyDescent="0.2">
      <c r="A142" s="14"/>
      <c r="B142" s="75"/>
      <c r="C142" s="73" t="s">
        <v>346</v>
      </c>
      <c r="D142" s="78" t="s">
        <v>86</v>
      </c>
      <c r="E142" s="13">
        <v>44502</v>
      </c>
      <c r="F142" s="76" t="s">
        <v>87</v>
      </c>
      <c r="G142" s="13">
        <v>44502</v>
      </c>
      <c r="H142" s="77" t="s">
        <v>433</v>
      </c>
      <c r="I142" s="16">
        <v>50</v>
      </c>
      <c r="J142" s="16">
        <v>36</v>
      </c>
      <c r="K142" s="16">
        <v>3</v>
      </c>
      <c r="L142" s="16">
        <v>1</v>
      </c>
      <c r="M142" s="81">
        <v>1.35</v>
      </c>
      <c r="N142" s="72">
        <v>2</v>
      </c>
      <c r="O142" s="64">
        <v>2530</v>
      </c>
      <c r="P142" s="65">
        <f>Table2245789101123456[[#This Row],[PEMBULATAN]]*O142</f>
        <v>5060</v>
      </c>
    </row>
    <row r="143" spans="1:16" ht="30" customHeight="1" x14ac:dyDescent="0.2">
      <c r="A143" s="14"/>
      <c r="B143" s="75"/>
      <c r="C143" s="73" t="s">
        <v>347</v>
      </c>
      <c r="D143" s="78" t="s">
        <v>86</v>
      </c>
      <c r="E143" s="13">
        <v>44502</v>
      </c>
      <c r="F143" s="76" t="s">
        <v>87</v>
      </c>
      <c r="G143" s="13">
        <v>44502</v>
      </c>
      <c r="H143" s="77" t="s">
        <v>433</v>
      </c>
      <c r="I143" s="16">
        <v>93</v>
      </c>
      <c r="J143" s="16">
        <v>61</v>
      </c>
      <c r="K143" s="16">
        <v>35</v>
      </c>
      <c r="L143" s="16">
        <v>21</v>
      </c>
      <c r="M143" s="81">
        <v>49.638750000000002</v>
      </c>
      <c r="N143" s="95">
        <v>49.638750000000002</v>
      </c>
      <c r="O143" s="64">
        <v>2530</v>
      </c>
      <c r="P143" s="65">
        <f>Table2245789101123456[[#This Row],[PEMBULATAN]]*O143</f>
        <v>125586.03750000001</v>
      </c>
    </row>
    <row r="144" spans="1:16" ht="30" customHeight="1" x14ac:dyDescent="0.2">
      <c r="A144" s="14"/>
      <c r="B144" s="75"/>
      <c r="C144" s="73" t="s">
        <v>348</v>
      </c>
      <c r="D144" s="78" t="s">
        <v>86</v>
      </c>
      <c r="E144" s="13">
        <v>44502</v>
      </c>
      <c r="F144" s="76" t="s">
        <v>87</v>
      </c>
      <c r="G144" s="13">
        <v>44502</v>
      </c>
      <c r="H144" s="77" t="s">
        <v>433</v>
      </c>
      <c r="I144" s="16">
        <v>95</v>
      </c>
      <c r="J144" s="16">
        <v>40</v>
      </c>
      <c r="K144" s="16">
        <v>46</v>
      </c>
      <c r="L144" s="16">
        <v>9</v>
      </c>
      <c r="M144" s="81">
        <v>43.7</v>
      </c>
      <c r="N144" s="95">
        <v>43.7</v>
      </c>
      <c r="O144" s="64">
        <v>2530</v>
      </c>
      <c r="P144" s="65">
        <f>Table2245789101123456[[#This Row],[PEMBULATAN]]*O144</f>
        <v>110561</v>
      </c>
    </row>
    <row r="145" spans="1:16" ht="30" customHeight="1" x14ac:dyDescent="0.2">
      <c r="A145" s="14"/>
      <c r="B145" s="75"/>
      <c r="C145" s="73" t="s">
        <v>349</v>
      </c>
      <c r="D145" s="78" t="s">
        <v>86</v>
      </c>
      <c r="E145" s="13">
        <v>44502</v>
      </c>
      <c r="F145" s="76" t="s">
        <v>87</v>
      </c>
      <c r="G145" s="13">
        <v>44502</v>
      </c>
      <c r="H145" s="77" t="s">
        <v>433</v>
      </c>
      <c r="I145" s="16">
        <v>60</v>
      </c>
      <c r="J145" s="16">
        <v>26</v>
      </c>
      <c r="K145" s="16">
        <v>20</v>
      </c>
      <c r="L145" s="16">
        <v>4</v>
      </c>
      <c r="M145" s="81">
        <v>7.8</v>
      </c>
      <c r="N145" s="95">
        <v>7.8</v>
      </c>
      <c r="O145" s="64">
        <v>2530</v>
      </c>
      <c r="P145" s="65">
        <f>Table2245789101123456[[#This Row],[PEMBULATAN]]*O145</f>
        <v>19734</v>
      </c>
    </row>
    <row r="146" spans="1:16" ht="30" customHeight="1" x14ac:dyDescent="0.2">
      <c r="A146" s="14"/>
      <c r="B146" s="75"/>
      <c r="C146" s="73" t="s">
        <v>350</v>
      </c>
      <c r="D146" s="78" t="s">
        <v>86</v>
      </c>
      <c r="E146" s="13">
        <v>44502</v>
      </c>
      <c r="F146" s="76" t="s">
        <v>87</v>
      </c>
      <c r="G146" s="13">
        <v>44502</v>
      </c>
      <c r="H146" s="77" t="s">
        <v>433</v>
      </c>
      <c r="I146" s="16">
        <v>97</v>
      </c>
      <c r="J146" s="16">
        <v>62</v>
      </c>
      <c r="K146" s="16">
        <v>25</v>
      </c>
      <c r="L146" s="16">
        <v>14</v>
      </c>
      <c r="M146" s="81">
        <v>37.587499999999999</v>
      </c>
      <c r="N146" s="95">
        <v>37.587499999999999</v>
      </c>
      <c r="O146" s="64">
        <v>2530</v>
      </c>
      <c r="P146" s="65">
        <f>Table2245789101123456[[#This Row],[PEMBULATAN]]*O146</f>
        <v>95096.375</v>
      </c>
    </row>
    <row r="147" spans="1:16" ht="30" customHeight="1" x14ac:dyDescent="0.2">
      <c r="A147" s="14"/>
      <c r="B147" s="75"/>
      <c r="C147" s="73" t="s">
        <v>351</v>
      </c>
      <c r="D147" s="78" t="s">
        <v>86</v>
      </c>
      <c r="E147" s="13">
        <v>44502</v>
      </c>
      <c r="F147" s="76" t="s">
        <v>87</v>
      </c>
      <c r="G147" s="13">
        <v>44502</v>
      </c>
      <c r="H147" s="77" t="s">
        <v>433</v>
      </c>
      <c r="I147" s="16">
        <v>91</v>
      </c>
      <c r="J147" s="16">
        <v>53</v>
      </c>
      <c r="K147" s="16">
        <v>34</v>
      </c>
      <c r="L147" s="16">
        <v>22</v>
      </c>
      <c r="M147" s="81">
        <v>40.9955</v>
      </c>
      <c r="N147" s="95">
        <v>40.9955</v>
      </c>
      <c r="O147" s="64">
        <v>2530</v>
      </c>
      <c r="P147" s="65">
        <f>Table2245789101123456[[#This Row],[PEMBULATAN]]*O147</f>
        <v>103718.61500000001</v>
      </c>
    </row>
    <row r="148" spans="1:16" ht="30" customHeight="1" x14ac:dyDescent="0.2">
      <c r="A148" s="14"/>
      <c r="B148" s="75"/>
      <c r="C148" s="73" t="s">
        <v>352</v>
      </c>
      <c r="D148" s="78" t="s">
        <v>86</v>
      </c>
      <c r="E148" s="13">
        <v>44502</v>
      </c>
      <c r="F148" s="76" t="s">
        <v>87</v>
      </c>
      <c r="G148" s="13">
        <v>44502</v>
      </c>
      <c r="H148" s="77" t="s">
        <v>433</v>
      </c>
      <c r="I148" s="16">
        <v>47</v>
      </c>
      <c r="J148" s="16">
        <v>37</v>
      </c>
      <c r="K148" s="16">
        <v>23</v>
      </c>
      <c r="L148" s="16">
        <v>5</v>
      </c>
      <c r="M148" s="81">
        <v>9.99925</v>
      </c>
      <c r="N148" s="95">
        <v>9.99925</v>
      </c>
      <c r="O148" s="64">
        <v>2530</v>
      </c>
      <c r="P148" s="65">
        <f>Table2245789101123456[[#This Row],[PEMBULATAN]]*O148</f>
        <v>25298.102500000001</v>
      </c>
    </row>
    <row r="149" spans="1:16" ht="30" customHeight="1" x14ac:dyDescent="0.2">
      <c r="A149" s="14"/>
      <c r="B149" s="75"/>
      <c r="C149" s="73" t="s">
        <v>353</v>
      </c>
      <c r="D149" s="78" t="s">
        <v>86</v>
      </c>
      <c r="E149" s="13">
        <v>44502</v>
      </c>
      <c r="F149" s="76" t="s">
        <v>87</v>
      </c>
      <c r="G149" s="13">
        <v>44502</v>
      </c>
      <c r="H149" s="77" t="s">
        <v>433</v>
      </c>
      <c r="I149" s="16">
        <v>205</v>
      </c>
      <c r="J149" s="16">
        <v>10</v>
      </c>
      <c r="K149" s="16">
        <v>10</v>
      </c>
      <c r="L149" s="16">
        <v>8</v>
      </c>
      <c r="M149" s="81">
        <v>5.125</v>
      </c>
      <c r="N149" s="95">
        <v>8</v>
      </c>
      <c r="O149" s="64">
        <v>2530</v>
      </c>
      <c r="P149" s="65">
        <f>Table2245789101123456[[#This Row],[PEMBULATAN]]*O149</f>
        <v>20240</v>
      </c>
    </row>
    <row r="150" spans="1:16" ht="30" customHeight="1" x14ac:dyDescent="0.2">
      <c r="A150" s="14"/>
      <c r="B150" s="75"/>
      <c r="C150" s="73" t="s">
        <v>354</v>
      </c>
      <c r="D150" s="78" t="s">
        <v>86</v>
      </c>
      <c r="E150" s="13">
        <v>44502</v>
      </c>
      <c r="F150" s="76" t="s">
        <v>87</v>
      </c>
      <c r="G150" s="13">
        <v>44502</v>
      </c>
      <c r="H150" s="77" t="s">
        <v>433</v>
      </c>
      <c r="I150" s="16">
        <v>31</v>
      </c>
      <c r="J150" s="16">
        <v>32</v>
      </c>
      <c r="K150" s="16">
        <v>13</v>
      </c>
      <c r="L150" s="16">
        <v>3</v>
      </c>
      <c r="M150" s="81">
        <v>3.2240000000000002</v>
      </c>
      <c r="N150" s="95">
        <v>3.2240000000000002</v>
      </c>
      <c r="O150" s="64">
        <v>2530</v>
      </c>
      <c r="P150" s="65">
        <f>Table2245789101123456[[#This Row],[PEMBULATAN]]*O150</f>
        <v>8156.72</v>
      </c>
    </row>
    <row r="151" spans="1:16" ht="30" customHeight="1" x14ac:dyDescent="0.2">
      <c r="A151" s="14"/>
      <c r="B151" s="75"/>
      <c r="C151" s="73" t="s">
        <v>355</v>
      </c>
      <c r="D151" s="78" t="s">
        <v>86</v>
      </c>
      <c r="E151" s="13">
        <v>44502</v>
      </c>
      <c r="F151" s="76" t="s">
        <v>87</v>
      </c>
      <c r="G151" s="13">
        <v>44502</v>
      </c>
      <c r="H151" s="77" t="s">
        <v>433</v>
      </c>
      <c r="I151" s="16">
        <v>71</v>
      </c>
      <c r="J151" s="16">
        <v>50</v>
      </c>
      <c r="K151" s="16">
        <v>31</v>
      </c>
      <c r="L151" s="16">
        <v>8</v>
      </c>
      <c r="M151" s="81">
        <v>27.512499999999999</v>
      </c>
      <c r="N151" s="95">
        <v>27.512499999999999</v>
      </c>
      <c r="O151" s="64">
        <v>2530</v>
      </c>
      <c r="P151" s="65">
        <f>Table2245789101123456[[#This Row],[PEMBULATAN]]*O151</f>
        <v>69606.625</v>
      </c>
    </row>
    <row r="152" spans="1:16" ht="30" customHeight="1" x14ac:dyDescent="0.2">
      <c r="A152" s="14"/>
      <c r="B152" s="75"/>
      <c r="C152" s="73" t="s">
        <v>356</v>
      </c>
      <c r="D152" s="78" t="s">
        <v>86</v>
      </c>
      <c r="E152" s="13">
        <v>44502</v>
      </c>
      <c r="F152" s="76" t="s">
        <v>87</v>
      </c>
      <c r="G152" s="13">
        <v>44502</v>
      </c>
      <c r="H152" s="77" t="s">
        <v>433</v>
      </c>
      <c r="I152" s="16">
        <v>91</v>
      </c>
      <c r="J152" s="16">
        <v>61</v>
      </c>
      <c r="K152" s="16">
        <v>22</v>
      </c>
      <c r="L152" s="16">
        <v>9</v>
      </c>
      <c r="M152" s="81">
        <v>30.5305</v>
      </c>
      <c r="N152" s="95">
        <v>30.5305</v>
      </c>
      <c r="O152" s="64">
        <v>2530</v>
      </c>
      <c r="P152" s="65">
        <f>Table2245789101123456[[#This Row],[PEMBULATAN]]*O152</f>
        <v>77242.164999999994</v>
      </c>
    </row>
    <row r="153" spans="1:16" ht="30" customHeight="1" x14ac:dyDescent="0.2">
      <c r="A153" s="14"/>
      <c r="B153" s="75"/>
      <c r="C153" s="73" t="s">
        <v>357</v>
      </c>
      <c r="D153" s="78" t="s">
        <v>86</v>
      </c>
      <c r="E153" s="13">
        <v>44502</v>
      </c>
      <c r="F153" s="76" t="s">
        <v>87</v>
      </c>
      <c r="G153" s="13">
        <v>44502</v>
      </c>
      <c r="H153" s="77" t="s">
        <v>433</v>
      </c>
      <c r="I153" s="16">
        <v>95</v>
      </c>
      <c r="J153" s="16">
        <v>60</v>
      </c>
      <c r="K153" s="16">
        <v>35</v>
      </c>
      <c r="L153" s="16">
        <v>25</v>
      </c>
      <c r="M153" s="81">
        <v>49.875</v>
      </c>
      <c r="N153" s="95">
        <v>49.875</v>
      </c>
      <c r="O153" s="64">
        <v>2530</v>
      </c>
      <c r="P153" s="65">
        <f>Table2245789101123456[[#This Row],[PEMBULATAN]]*O153</f>
        <v>126183.75</v>
      </c>
    </row>
    <row r="154" spans="1:16" ht="30" customHeight="1" x14ac:dyDescent="0.2">
      <c r="A154" s="14"/>
      <c r="B154" s="75"/>
      <c r="C154" s="73" t="s">
        <v>358</v>
      </c>
      <c r="D154" s="78" t="s">
        <v>86</v>
      </c>
      <c r="E154" s="13">
        <v>44502</v>
      </c>
      <c r="F154" s="76" t="s">
        <v>87</v>
      </c>
      <c r="G154" s="13">
        <v>44502</v>
      </c>
      <c r="H154" s="77" t="s">
        <v>433</v>
      </c>
      <c r="I154" s="16">
        <v>87</v>
      </c>
      <c r="J154" s="16">
        <v>25</v>
      </c>
      <c r="K154" s="16">
        <v>18</v>
      </c>
      <c r="L154" s="16">
        <v>7</v>
      </c>
      <c r="M154" s="81">
        <v>9.7874999999999996</v>
      </c>
      <c r="N154" s="95">
        <v>9.7874999999999996</v>
      </c>
      <c r="O154" s="64">
        <v>2530</v>
      </c>
      <c r="P154" s="65">
        <f>Table2245789101123456[[#This Row],[PEMBULATAN]]*O154</f>
        <v>24762.375</v>
      </c>
    </row>
    <row r="155" spans="1:16" ht="30" customHeight="1" x14ac:dyDescent="0.2">
      <c r="A155" s="14"/>
      <c r="B155" s="75"/>
      <c r="C155" s="73" t="s">
        <v>359</v>
      </c>
      <c r="D155" s="78" t="s">
        <v>86</v>
      </c>
      <c r="E155" s="13">
        <v>44502</v>
      </c>
      <c r="F155" s="76" t="s">
        <v>87</v>
      </c>
      <c r="G155" s="13">
        <v>44502</v>
      </c>
      <c r="H155" s="77" t="s">
        <v>433</v>
      </c>
      <c r="I155" s="16">
        <v>60</v>
      </c>
      <c r="J155" s="16">
        <v>30</v>
      </c>
      <c r="K155" s="16">
        <v>12</v>
      </c>
      <c r="L155" s="16">
        <v>5</v>
      </c>
      <c r="M155" s="81">
        <v>5.4</v>
      </c>
      <c r="N155" s="72">
        <v>6</v>
      </c>
      <c r="O155" s="64">
        <v>2530</v>
      </c>
      <c r="P155" s="65">
        <f>Table2245789101123456[[#This Row],[PEMBULATAN]]*O155</f>
        <v>15180</v>
      </c>
    </row>
    <row r="156" spans="1:16" ht="30" customHeight="1" x14ac:dyDescent="0.2">
      <c r="A156" s="14"/>
      <c r="B156" s="75"/>
      <c r="C156" s="73" t="s">
        <v>360</v>
      </c>
      <c r="D156" s="78" t="s">
        <v>86</v>
      </c>
      <c r="E156" s="13">
        <v>44502</v>
      </c>
      <c r="F156" s="76" t="s">
        <v>87</v>
      </c>
      <c r="G156" s="13">
        <v>44502</v>
      </c>
      <c r="H156" s="77" t="s">
        <v>433</v>
      </c>
      <c r="I156" s="16">
        <v>79</v>
      </c>
      <c r="J156" s="16">
        <v>56</v>
      </c>
      <c r="K156" s="16">
        <v>30</v>
      </c>
      <c r="L156" s="16">
        <v>22</v>
      </c>
      <c r="M156" s="81">
        <v>33.18</v>
      </c>
      <c r="N156" s="95">
        <v>33.18</v>
      </c>
      <c r="O156" s="64">
        <v>2530</v>
      </c>
      <c r="P156" s="65">
        <f>Table2245789101123456[[#This Row],[PEMBULATAN]]*O156</f>
        <v>83945.4</v>
      </c>
    </row>
    <row r="157" spans="1:16" ht="30" customHeight="1" x14ac:dyDescent="0.2">
      <c r="A157" s="14"/>
      <c r="B157" s="75"/>
      <c r="C157" s="73" t="s">
        <v>361</v>
      </c>
      <c r="D157" s="78" t="s">
        <v>86</v>
      </c>
      <c r="E157" s="13">
        <v>44502</v>
      </c>
      <c r="F157" s="76" t="s">
        <v>87</v>
      </c>
      <c r="G157" s="13">
        <v>44502</v>
      </c>
      <c r="H157" s="77" t="s">
        <v>433</v>
      </c>
      <c r="I157" s="16">
        <v>41</v>
      </c>
      <c r="J157" s="16">
        <v>28</v>
      </c>
      <c r="K157" s="16">
        <v>28</v>
      </c>
      <c r="L157" s="16">
        <v>4</v>
      </c>
      <c r="M157" s="81">
        <v>8.0359999999999996</v>
      </c>
      <c r="N157" s="95">
        <v>8.0359999999999996</v>
      </c>
      <c r="O157" s="64">
        <v>2530</v>
      </c>
      <c r="P157" s="65">
        <f>Table2245789101123456[[#This Row],[PEMBULATAN]]*O157</f>
        <v>20331.079999999998</v>
      </c>
    </row>
    <row r="158" spans="1:16" ht="30" customHeight="1" x14ac:dyDescent="0.2">
      <c r="A158" s="14"/>
      <c r="B158" s="75"/>
      <c r="C158" s="73" t="s">
        <v>362</v>
      </c>
      <c r="D158" s="78" t="s">
        <v>86</v>
      </c>
      <c r="E158" s="13">
        <v>44502</v>
      </c>
      <c r="F158" s="76" t="s">
        <v>87</v>
      </c>
      <c r="G158" s="13">
        <v>44502</v>
      </c>
      <c r="H158" s="77" t="s">
        <v>433</v>
      </c>
      <c r="I158" s="16">
        <v>86</v>
      </c>
      <c r="J158" s="16">
        <v>46</v>
      </c>
      <c r="K158" s="16">
        <v>28</v>
      </c>
      <c r="L158" s="16">
        <v>20</v>
      </c>
      <c r="M158" s="81">
        <v>27.692</v>
      </c>
      <c r="N158" s="95">
        <v>27.692</v>
      </c>
      <c r="O158" s="64">
        <v>2530</v>
      </c>
      <c r="P158" s="65">
        <f>Table2245789101123456[[#This Row],[PEMBULATAN]]*O158</f>
        <v>70060.759999999995</v>
      </c>
    </row>
    <row r="159" spans="1:16" ht="30" customHeight="1" x14ac:dyDescent="0.2">
      <c r="A159" s="14"/>
      <c r="B159" s="75"/>
      <c r="C159" s="73" t="s">
        <v>363</v>
      </c>
      <c r="D159" s="78" t="s">
        <v>86</v>
      </c>
      <c r="E159" s="13">
        <v>44502</v>
      </c>
      <c r="F159" s="76" t="s">
        <v>87</v>
      </c>
      <c r="G159" s="13">
        <v>44502</v>
      </c>
      <c r="H159" s="77" t="s">
        <v>433</v>
      </c>
      <c r="I159" s="16">
        <v>44</v>
      </c>
      <c r="J159" s="16">
        <v>31</v>
      </c>
      <c r="K159" s="16">
        <v>20</v>
      </c>
      <c r="L159" s="16">
        <v>4</v>
      </c>
      <c r="M159" s="81">
        <v>6.82</v>
      </c>
      <c r="N159" s="95">
        <v>6.82</v>
      </c>
      <c r="O159" s="64">
        <v>2530</v>
      </c>
      <c r="P159" s="65">
        <f>Table2245789101123456[[#This Row],[PEMBULATAN]]*O159</f>
        <v>17254.600000000002</v>
      </c>
    </row>
    <row r="160" spans="1:16" ht="30" customHeight="1" x14ac:dyDescent="0.2">
      <c r="A160" s="14"/>
      <c r="B160" s="75"/>
      <c r="C160" s="73" t="s">
        <v>364</v>
      </c>
      <c r="D160" s="78" t="s">
        <v>86</v>
      </c>
      <c r="E160" s="13">
        <v>44502</v>
      </c>
      <c r="F160" s="76" t="s">
        <v>87</v>
      </c>
      <c r="G160" s="13">
        <v>44502</v>
      </c>
      <c r="H160" s="77" t="s">
        <v>433</v>
      </c>
      <c r="I160" s="16">
        <v>51</v>
      </c>
      <c r="J160" s="16">
        <v>52</v>
      </c>
      <c r="K160" s="16">
        <v>17</v>
      </c>
      <c r="L160" s="16">
        <v>4</v>
      </c>
      <c r="M160" s="81">
        <v>11.271000000000001</v>
      </c>
      <c r="N160" s="95">
        <v>11.271000000000001</v>
      </c>
      <c r="O160" s="64">
        <v>2530</v>
      </c>
      <c r="P160" s="65">
        <f>Table2245789101123456[[#This Row],[PEMBULATAN]]*O160</f>
        <v>28515.63</v>
      </c>
    </row>
    <row r="161" spans="1:16" ht="30" customHeight="1" x14ac:dyDescent="0.2">
      <c r="A161" s="14"/>
      <c r="B161" s="75"/>
      <c r="C161" s="73" t="s">
        <v>365</v>
      </c>
      <c r="D161" s="78" t="s">
        <v>86</v>
      </c>
      <c r="E161" s="13">
        <v>44502</v>
      </c>
      <c r="F161" s="76" t="s">
        <v>87</v>
      </c>
      <c r="G161" s="13">
        <v>44502</v>
      </c>
      <c r="H161" s="77" t="s">
        <v>433</v>
      </c>
      <c r="I161" s="16">
        <v>83</v>
      </c>
      <c r="J161" s="16">
        <v>60</v>
      </c>
      <c r="K161" s="16">
        <v>33</v>
      </c>
      <c r="L161" s="16">
        <v>19</v>
      </c>
      <c r="M161" s="81">
        <v>41.085000000000001</v>
      </c>
      <c r="N161" s="95">
        <v>41.085000000000001</v>
      </c>
      <c r="O161" s="64">
        <v>2530</v>
      </c>
      <c r="P161" s="65">
        <f>Table2245789101123456[[#This Row],[PEMBULATAN]]*O161</f>
        <v>103945.05</v>
      </c>
    </row>
    <row r="162" spans="1:16" ht="30" customHeight="1" x14ac:dyDescent="0.2">
      <c r="A162" s="14"/>
      <c r="B162" s="75"/>
      <c r="C162" s="73" t="s">
        <v>366</v>
      </c>
      <c r="D162" s="78" t="s">
        <v>86</v>
      </c>
      <c r="E162" s="13">
        <v>44502</v>
      </c>
      <c r="F162" s="76" t="s">
        <v>87</v>
      </c>
      <c r="G162" s="13">
        <v>44502</v>
      </c>
      <c r="H162" s="77" t="s">
        <v>433</v>
      </c>
      <c r="I162" s="16">
        <v>67</v>
      </c>
      <c r="J162" s="16">
        <v>60</v>
      </c>
      <c r="K162" s="16">
        <v>17</v>
      </c>
      <c r="L162" s="16">
        <v>7</v>
      </c>
      <c r="M162" s="81">
        <v>17.085000000000001</v>
      </c>
      <c r="N162" s="95">
        <v>17.085000000000001</v>
      </c>
      <c r="O162" s="64">
        <v>2530</v>
      </c>
      <c r="P162" s="65">
        <f>Table2245789101123456[[#This Row],[PEMBULATAN]]*O162</f>
        <v>43225.05</v>
      </c>
    </row>
    <row r="163" spans="1:16" ht="30" customHeight="1" x14ac:dyDescent="0.2">
      <c r="A163" s="14"/>
      <c r="B163" s="75"/>
      <c r="C163" s="73" t="s">
        <v>367</v>
      </c>
      <c r="D163" s="78" t="s">
        <v>86</v>
      </c>
      <c r="E163" s="13">
        <v>44502</v>
      </c>
      <c r="F163" s="76" t="s">
        <v>87</v>
      </c>
      <c r="G163" s="13">
        <v>44502</v>
      </c>
      <c r="H163" s="77" t="s">
        <v>433</v>
      </c>
      <c r="I163" s="16">
        <v>51</v>
      </c>
      <c r="J163" s="16">
        <v>56</v>
      </c>
      <c r="K163" s="16">
        <v>10</v>
      </c>
      <c r="L163" s="16">
        <v>7</v>
      </c>
      <c r="M163" s="81">
        <v>7.14</v>
      </c>
      <c r="N163" s="95">
        <v>7.14</v>
      </c>
      <c r="O163" s="64">
        <v>2530</v>
      </c>
      <c r="P163" s="65">
        <f>Table2245789101123456[[#This Row],[PEMBULATAN]]*O163</f>
        <v>18064.2</v>
      </c>
    </row>
    <row r="164" spans="1:16" ht="30" customHeight="1" x14ac:dyDescent="0.2">
      <c r="A164" s="14"/>
      <c r="B164" s="75"/>
      <c r="C164" s="73" t="s">
        <v>368</v>
      </c>
      <c r="D164" s="78" t="s">
        <v>86</v>
      </c>
      <c r="E164" s="13">
        <v>44502</v>
      </c>
      <c r="F164" s="76" t="s">
        <v>87</v>
      </c>
      <c r="G164" s="13">
        <v>44502</v>
      </c>
      <c r="H164" s="77" t="s">
        <v>433</v>
      </c>
      <c r="I164" s="16">
        <v>72</v>
      </c>
      <c r="J164" s="16">
        <v>50</v>
      </c>
      <c r="K164" s="16">
        <v>30</v>
      </c>
      <c r="L164" s="16">
        <v>7</v>
      </c>
      <c r="M164" s="81">
        <v>27</v>
      </c>
      <c r="N164" s="95">
        <v>27</v>
      </c>
      <c r="O164" s="64">
        <v>2530</v>
      </c>
      <c r="P164" s="65">
        <f>Table2245789101123456[[#This Row],[PEMBULATAN]]*O164</f>
        <v>68310</v>
      </c>
    </row>
    <row r="165" spans="1:16" ht="30" customHeight="1" x14ac:dyDescent="0.2">
      <c r="A165" s="14"/>
      <c r="B165" s="75"/>
      <c r="C165" s="73" t="s">
        <v>369</v>
      </c>
      <c r="D165" s="78" t="s">
        <v>86</v>
      </c>
      <c r="E165" s="13">
        <v>44502</v>
      </c>
      <c r="F165" s="76" t="s">
        <v>87</v>
      </c>
      <c r="G165" s="13">
        <v>44502</v>
      </c>
      <c r="H165" s="77" t="s">
        <v>433</v>
      </c>
      <c r="I165" s="16">
        <v>27</v>
      </c>
      <c r="J165" s="16">
        <v>28</v>
      </c>
      <c r="K165" s="16">
        <v>30</v>
      </c>
      <c r="L165" s="16">
        <v>1</v>
      </c>
      <c r="M165" s="81">
        <v>5.67</v>
      </c>
      <c r="N165" s="95">
        <v>5.67</v>
      </c>
      <c r="O165" s="64">
        <v>2530</v>
      </c>
      <c r="P165" s="65">
        <f>Table2245789101123456[[#This Row],[PEMBULATAN]]*O165</f>
        <v>14345.1</v>
      </c>
    </row>
    <row r="166" spans="1:16" ht="30" customHeight="1" x14ac:dyDescent="0.2">
      <c r="A166" s="14"/>
      <c r="B166" s="75"/>
      <c r="C166" s="73" t="s">
        <v>370</v>
      </c>
      <c r="D166" s="78" t="s">
        <v>86</v>
      </c>
      <c r="E166" s="13">
        <v>44502</v>
      </c>
      <c r="F166" s="76" t="s">
        <v>87</v>
      </c>
      <c r="G166" s="13">
        <v>44502</v>
      </c>
      <c r="H166" s="77" t="s">
        <v>433</v>
      </c>
      <c r="I166" s="16">
        <v>36</v>
      </c>
      <c r="J166" s="16">
        <v>65</v>
      </c>
      <c r="K166" s="16">
        <v>10</v>
      </c>
      <c r="L166" s="16">
        <v>14</v>
      </c>
      <c r="M166" s="81">
        <v>5.85</v>
      </c>
      <c r="N166" s="95">
        <v>14</v>
      </c>
      <c r="O166" s="64">
        <v>2530</v>
      </c>
      <c r="P166" s="65">
        <f>Table2245789101123456[[#This Row],[PEMBULATAN]]*O166</f>
        <v>35420</v>
      </c>
    </row>
    <row r="167" spans="1:16" ht="30" customHeight="1" x14ac:dyDescent="0.2">
      <c r="A167" s="14"/>
      <c r="B167" s="75"/>
      <c r="C167" s="73" t="s">
        <v>371</v>
      </c>
      <c r="D167" s="78" t="s">
        <v>86</v>
      </c>
      <c r="E167" s="13">
        <v>44502</v>
      </c>
      <c r="F167" s="76" t="s">
        <v>87</v>
      </c>
      <c r="G167" s="13">
        <v>44502</v>
      </c>
      <c r="H167" s="77" t="s">
        <v>433</v>
      </c>
      <c r="I167" s="16">
        <v>60</v>
      </c>
      <c r="J167" s="16">
        <v>40</v>
      </c>
      <c r="K167" s="16">
        <v>20</v>
      </c>
      <c r="L167" s="16">
        <v>7</v>
      </c>
      <c r="M167" s="81">
        <v>12</v>
      </c>
      <c r="N167" s="95">
        <v>12</v>
      </c>
      <c r="O167" s="64">
        <v>2530</v>
      </c>
      <c r="P167" s="65">
        <f>Table2245789101123456[[#This Row],[PEMBULATAN]]*O167</f>
        <v>30360</v>
      </c>
    </row>
    <row r="168" spans="1:16" ht="30" customHeight="1" x14ac:dyDescent="0.2">
      <c r="A168" s="14"/>
      <c r="B168" s="75"/>
      <c r="C168" s="73" t="s">
        <v>372</v>
      </c>
      <c r="D168" s="78" t="s">
        <v>86</v>
      </c>
      <c r="E168" s="13">
        <v>44502</v>
      </c>
      <c r="F168" s="76" t="s">
        <v>87</v>
      </c>
      <c r="G168" s="13">
        <v>44502</v>
      </c>
      <c r="H168" s="77" t="s">
        <v>433</v>
      </c>
      <c r="I168" s="16">
        <v>44</v>
      </c>
      <c r="J168" s="16">
        <v>32</v>
      </c>
      <c r="K168" s="16">
        <v>12</v>
      </c>
      <c r="L168" s="16">
        <v>3</v>
      </c>
      <c r="M168" s="81">
        <v>4.2240000000000002</v>
      </c>
      <c r="N168" s="95">
        <v>4.2240000000000002</v>
      </c>
      <c r="O168" s="64">
        <v>2530</v>
      </c>
      <c r="P168" s="65">
        <f>Table2245789101123456[[#This Row],[PEMBULATAN]]*O168</f>
        <v>10686.720000000001</v>
      </c>
    </row>
    <row r="169" spans="1:16" ht="30" customHeight="1" x14ac:dyDescent="0.2">
      <c r="A169" s="14"/>
      <c r="B169" s="75"/>
      <c r="C169" s="73" t="s">
        <v>373</v>
      </c>
      <c r="D169" s="78" t="s">
        <v>86</v>
      </c>
      <c r="E169" s="13">
        <v>44502</v>
      </c>
      <c r="F169" s="76" t="s">
        <v>87</v>
      </c>
      <c r="G169" s="13">
        <v>44502</v>
      </c>
      <c r="H169" s="77" t="s">
        <v>433</v>
      </c>
      <c r="I169" s="16">
        <v>95</v>
      </c>
      <c r="J169" s="16">
        <v>52</v>
      </c>
      <c r="K169" s="16">
        <v>12</v>
      </c>
      <c r="L169" s="16">
        <v>11</v>
      </c>
      <c r="M169" s="81">
        <v>14.82</v>
      </c>
      <c r="N169" s="95">
        <v>14.82</v>
      </c>
      <c r="O169" s="64">
        <v>2530</v>
      </c>
      <c r="P169" s="65">
        <f>Table2245789101123456[[#This Row],[PEMBULATAN]]*O169</f>
        <v>37494.6</v>
      </c>
    </row>
    <row r="170" spans="1:16" ht="30" customHeight="1" x14ac:dyDescent="0.2">
      <c r="A170" s="14"/>
      <c r="B170" s="75"/>
      <c r="C170" s="73" t="s">
        <v>374</v>
      </c>
      <c r="D170" s="78" t="s">
        <v>86</v>
      </c>
      <c r="E170" s="13">
        <v>44502</v>
      </c>
      <c r="F170" s="76" t="s">
        <v>87</v>
      </c>
      <c r="G170" s="13">
        <v>44502</v>
      </c>
      <c r="H170" s="77" t="s">
        <v>433</v>
      </c>
      <c r="I170" s="16">
        <v>55</v>
      </c>
      <c r="J170" s="16">
        <v>47</v>
      </c>
      <c r="K170" s="16">
        <v>20</v>
      </c>
      <c r="L170" s="16">
        <v>7</v>
      </c>
      <c r="M170" s="81">
        <v>12.925000000000001</v>
      </c>
      <c r="N170" s="95">
        <v>12.925000000000001</v>
      </c>
      <c r="O170" s="64">
        <v>2530</v>
      </c>
      <c r="P170" s="65">
        <f>Table2245789101123456[[#This Row],[PEMBULATAN]]*O170</f>
        <v>32700.25</v>
      </c>
    </row>
    <row r="171" spans="1:16" ht="30" customHeight="1" x14ac:dyDescent="0.2">
      <c r="A171" s="14"/>
      <c r="B171" s="75"/>
      <c r="C171" s="73" t="s">
        <v>375</v>
      </c>
      <c r="D171" s="78" t="s">
        <v>86</v>
      </c>
      <c r="E171" s="13">
        <v>44502</v>
      </c>
      <c r="F171" s="76" t="s">
        <v>87</v>
      </c>
      <c r="G171" s="13">
        <v>44502</v>
      </c>
      <c r="H171" s="77" t="s">
        <v>433</v>
      </c>
      <c r="I171" s="16">
        <v>54</v>
      </c>
      <c r="J171" s="16">
        <v>45</v>
      </c>
      <c r="K171" s="16">
        <v>12</v>
      </c>
      <c r="L171" s="16">
        <v>6</v>
      </c>
      <c r="M171" s="81">
        <v>7.29</v>
      </c>
      <c r="N171" s="95">
        <v>7.29</v>
      </c>
      <c r="O171" s="64">
        <v>2530</v>
      </c>
      <c r="P171" s="65">
        <f>Table2245789101123456[[#This Row],[PEMBULATAN]]*O171</f>
        <v>18443.7</v>
      </c>
    </row>
    <row r="172" spans="1:16" ht="30" customHeight="1" x14ac:dyDescent="0.2">
      <c r="A172" s="14"/>
      <c r="B172" s="75"/>
      <c r="C172" s="73" t="s">
        <v>376</v>
      </c>
      <c r="D172" s="78" t="s">
        <v>86</v>
      </c>
      <c r="E172" s="13">
        <v>44502</v>
      </c>
      <c r="F172" s="76" t="s">
        <v>87</v>
      </c>
      <c r="G172" s="13">
        <v>44502</v>
      </c>
      <c r="H172" s="77" t="s">
        <v>433</v>
      </c>
      <c r="I172" s="16">
        <v>30</v>
      </c>
      <c r="J172" s="16">
        <v>30</v>
      </c>
      <c r="K172" s="16">
        <v>10</v>
      </c>
      <c r="L172" s="16">
        <v>1</v>
      </c>
      <c r="M172" s="81">
        <v>2.25</v>
      </c>
      <c r="N172" s="95">
        <v>2.25</v>
      </c>
      <c r="O172" s="64">
        <v>2530</v>
      </c>
      <c r="P172" s="65">
        <f>Table2245789101123456[[#This Row],[PEMBULATAN]]*O172</f>
        <v>5692.5</v>
      </c>
    </row>
    <row r="173" spans="1:16" ht="30" customHeight="1" x14ac:dyDescent="0.2">
      <c r="A173" s="14"/>
      <c r="B173" s="75"/>
      <c r="C173" s="73" t="s">
        <v>377</v>
      </c>
      <c r="D173" s="78" t="s">
        <v>86</v>
      </c>
      <c r="E173" s="13">
        <v>44502</v>
      </c>
      <c r="F173" s="76" t="s">
        <v>87</v>
      </c>
      <c r="G173" s="13">
        <v>44502</v>
      </c>
      <c r="H173" s="77" t="s">
        <v>433</v>
      </c>
      <c r="I173" s="16">
        <v>60</v>
      </c>
      <c r="J173" s="16">
        <v>40</v>
      </c>
      <c r="K173" s="16">
        <v>21</v>
      </c>
      <c r="L173" s="16">
        <v>5</v>
      </c>
      <c r="M173" s="81">
        <v>12.6</v>
      </c>
      <c r="N173" s="95">
        <v>12.6</v>
      </c>
      <c r="O173" s="64">
        <v>2530</v>
      </c>
      <c r="P173" s="65">
        <f>Table2245789101123456[[#This Row],[PEMBULATAN]]*O173</f>
        <v>31878</v>
      </c>
    </row>
    <row r="174" spans="1:16" ht="30" customHeight="1" x14ac:dyDescent="0.2">
      <c r="A174" s="14"/>
      <c r="B174" s="75"/>
      <c r="C174" s="73" t="s">
        <v>378</v>
      </c>
      <c r="D174" s="78" t="s">
        <v>86</v>
      </c>
      <c r="E174" s="13">
        <v>44502</v>
      </c>
      <c r="F174" s="76" t="s">
        <v>87</v>
      </c>
      <c r="G174" s="13">
        <v>44502</v>
      </c>
      <c r="H174" s="77" t="s">
        <v>433</v>
      </c>
      <c r="I174" s="16">
        <v>55</v>
      </c>
      <c r="J174" s="16">
        <v>40</v>
      </c>
      <c r="K174" s="16">
        <v>28</v>
      </c>
      <c r="L174" s="16">
        <v>23</v>
      </c>
      <c r="M174" s="81">
        <v>15.4</v>
      </c>
      <c r="N174" s="95">
        <v>23</v>
      </c>
      <c r="O174" s="64">
        <v>2530</v>
      </c>
      <c r="P174" s="65">
        <f>Table2245789101123456[[#This Row],[PEMBULATAN]]*O174</f>
        <v>58190</v>
      </c>
    </row>
    <row r="175" spans="1:16" ht="30" customHeight="1" x14ac:dyDescent="0.2">
      <c r="A175" s="14"/>
      <c r="B175" s="75"/>
      <c r="C175" s="73" t="s">
        <v>379</v>
      </c>
      <c r="D175" s="78" t="s">
        <v>86</v>
      </c>
      <c r="E175" s="13">
        <v>44502</v>
      </c>
      <c r="F175" s="76" t="s">
        <v>87</v>
      </c>
      <c r="G175" s="13">
        <v>44502</v>
      </c>
      <c r="H175" s="77" t="s">
        <v>433</v>
      </c>
      <c r="I175" s="16">
        <v>44</v>
      </c>
      <c r="J175" s="16">
        <v>40</v>
      </c>
      <c r="K175" s="16">
        <v>20</v>
      </c>
      <c r="L175" s="16">
        <v>4</v>
      </c>
      <c r="M175" s="81">
        <v>8.8000000000000007</v>
      </c>
      <c r="N175" s="95">
        <v>8.8000000000000007</v>
      </c>
      <c r="O175" s="64">
        <v>2530</v>
      </c>
      <c r="P175" s="65">
        <f>Table2245789101123456[[#This Row],[PEMBULATAN]]*O175</f>
        <v>22264</v>
      </c>
    </row>
    <row r="176" spans="1:16" ht="30" customHeight="1" x14ac:dyDescent="0.2">
      <c r="A176" s="14"/>
      <c r="B176" s="75"/>
      <c r="C176" s="73" t="s">
        <v>380</v>
      </c>
      <c r="D176" s="78" t="s">
        <v>86</v>
      </c>
      <c r="E176" s="13">
        <v>44502</v>
      </c>
      <c r="F176" s="76" t="s">
        <v>87</v>
      </c>
      <c r="G176" s="13">
        <v>44502</v>
      </c>
      <c r="H176" s="77" t="s">
        <v>433</v>
      </c>
      <c r="I176" s="16">
        <v>54</v>
      </c>
      <c r="J176" s="16">
        <v>30</v>
      </c>
      <c r="K176" s="16">
        <v>34</v>
      </c>
      <c r="L176" s="16">
        <v>5</v>
      </c>
      <c r="M176" s="81">
        <v>13.77</v>
      </c>
      <c r="N176" s="95">
        <v>13.77</v>
      </c>
      <c r="O176" s="64">
        <v>2530</v>
      </c>
      <c r="P176" s="65">
        <f>Table2245789101123456[[#This Row],[PEMBULATAN]]*O176</f>
        <v>34838.1</v>
      </c>
    </row>
    <row r="177" spans="1:16" ht="30" customHeight="1" x14ac:dyDescent="0.2">
      <c r="A177" s="14"/>
      <c r="B177" s="75"/>
      <c r="C177" s="73" t="s">
        <v>381</v>
      </c>
      <c r="D177" s="78" t="s">
        <v>86</v>
      </c>
      <c r="E177" s="13">
        <v>44502</v>
      </c>
      <c r="F177" s="76" t="s">
        <v>87</v>
      </c>
      <c r="G177" s="13">
        <v>44502</v>
      </c>
      <c r="H177" s="77" t="s">
        <v>433</v>
      </c>
      <c r="I177" s="16">
        <v>85</v>
      </c>
      <c r="J177" s="16">
        <v>65</v>
      </c>
      <c r="K177" s="16">
        <v>38</v>
      </c>
      <c r="L177" s="16">
        <v>17</v>
      </c>
      <c r="M177" s="81">
        <v>52.487499999999997</v>
      </c>
      <c r="N177" s="95">
        <v>53</v>
      </c>
      <c r="O177" s="64">
        <v>2530</v>
      </c>
      <c r="P177" s="65">
        <f>Table2245789101123456[[#This Row],[PEMBULATAN]]*O177</f>
        <v>134090</v>
      </c>
    </row>
    <row r="178" spans="1:16" ht="30" customHeight="1" x14ac:dyDescent="0.2">
      <c r="A178" s="14"/>
      <c r="B178" s="75"/>
      <c r="C178" s="73" t="s">
        <v>382</v>
      </c>
      <c r="D178" s="78" t="s">
        <v>86</v>
      </c>
      <c r="E178" s="13">
        <v>44502</v>
      </c>
      <c r="F178" s="76" t="s">
        <v>87</v>
      </c>
      <c r="G178" s="13">
        <v>44502</v>
      </c>
      <c r="H178" s="77" t="s">
        <v>433</v>
      </c>
      <c r="I178" s="16">
        <v>70</v>
      </c>
      <c r="J178" s="16">
        <v>56</v>
      </c>
      <c r="K178" s="16">
        <v>8</v>
      </c>
      <c r="L178" s="16">
        <v>3</v>
      </c>
      <c r="M178" s="81">
        <v>7.84</v>
      </c>
      <c r="N178" s="95">
        <v>7.84</v>
      </c>
      <c r="O178" s="64">
        <v>2530</v>
      </c>
      <c r="P178" s="65">
        <f>Table2245789101123456[[#This Row],[PEMBULATAN]]*O178</f>
        <v>19835.2</v>
      </c>
    </row>
    <row r="179" spans="1:16" ht="30" customHeight="1" x14ac:dyDescent="0.2">
      <c r="A179" s="14"/>
      <c r="B179" s="75"/>
      <c r="C179" s="73" t="s">
        <v>383</v>
      </c>
      <c r="D179" s="78" t="s">
        <v>86</v>
      </c>
      <c r="E179" s="13">
        <v>44502</v>
      </c>
      <c r="F179" s="76" t="s">
        <v>87</v>
      </c>
      <c r="G179" s="13">
        <v>44502</v>
      </c>
      <c r="H179" s="77" t="s">
        <v>433</v>
      </c>
      <c r="I179" s="16">
        <v>100</v>
      </c>
      <c r="J179" s="16">
        <v>37</v>
      </c>
      <c r="K179" s="16">
        <v>13</v>
      </c>
      <c r="L179" s="16">
        <v>6</v>
      </c>
      <c r="M179" s="81">
        <v>12.025</v>
      </c>
      <c r="N179" s="95">
        <v>12.025</v>
      </c>
      <c r="O179" s="64">
        <v>2530</v>
      </c>
      <c r="P179" s="65">
        <f>Table2245789101123456[[#This Row],[PEMBULATAN]]*O179</f>
        <v>30423.25</v>
      </c>
    </row>
    <row r="180" spans="1:16" ht="30" customHeight="1" x14ac:dyDescent="0.2">
      <c r="A180" s="14"/>
      <c r="B180" s="75"/>
      <c r="C180" s="73" t="s">
        <v>384</v>
      </c>
      <c r="D180" s="78" t="s">
        <v>86</v>
      </c>
      <c r="E180" s="13">
        <v>44502</v>
      </c>
      <c r="F180" s="76" t="s">
        <v>87</v>
      </c>
      <c r="G180" s="13">
        <v>44502</v>
      </c>
      <c r="H180" s="77" t="s">
        <v>433</v>
      </c>
      <c r="I180" s="16">
        <v>90</v>
      </c>
      <c r="J180" s="16">
        <v>56</v>
      </c>
      <c r="K180" s="16">
        <v>12</v>
      </c>
      <c r="L180" s="16">
        <v>6</v>
      </c>
      <c r="M180" s="81">
        <v>15.12</v>
      </c>
      <c r="N180" s="95">
        <v>15.12</v>
      </c>
      <c r="O180" s="64">
        <v>2530</v>
      </c>
      <c r="P180" s="65">
        <f>Table2245789101123456[[#This Row],[PEMBULATAN]]*O180</f>
        <v>38253.599999999999</v>
      </c>
    </row>
    <row r="181" spans="1:16" ht="30" customHeight="1" x14ac:dyDescent="0.2">
      <c r="A181" s="14"/>
      <c r="B181" s="75"/>
      <c r="C181" s="9" t="s">
        <v>385</v>
      </c>
      <c r="D181" s="76" t="s">
        <v>86</v>
      </c>
      <c r="E181" s="13">
        <v>44502</v>
      </c>
      <c r="F181" s="76" t="s">
        <v>87</v>
      </c>
      <c r="G181" s="13">
        <v>44502</v>
      </c>
      <c r="H181" s="10" t="s">
        <v>433</v>
      </c>
      <c r="I181" s="1">
        <v>55</v>
      </c>
      <c r="J181" s="1">
        <v>45</v>
      </c>
      <c r="K181" s="1">
        <v>18</v>
      </c>
      <c r="L181" s="1">
        <v>3</v>
      </c>
      <c r="M181" s="80">
        <v>11.137499999999999</v>
      </c>
      <c r="N181" s="95">
        <v>11.137499999999999</v>
      </c>
      <c r="O181" s="64">
        <v>2530</v>
      </c>
      <c r="P181" s="65">
        <f>Table2245789101123456[[#This Row],[PEMBULATAN]]*O181</f>
        <v>28177.875</v>
      </c>
    </row>
    <row r="182" spans="1:16" ht="30" customHeight="1" x14ac:dyDescent="0.2">
      <c r="A182" s="14"/>
      <c r="B182" s="14"/>
      <c r="C182" s="9" t="s">
        <v>386</v>
      </c>
      <c r="D182" s="76" t="s">
        <v>86</v>
      </c>
      <c r="E182" s="13">
        <v>44502</v>
      </c>
      <c r="F182" s="76" t="s">
        <v>87</v>
      </c>
      <c r="G182" s="13">
        <v>44502</v>
      </c>
      <c r="H182" s="10" t="s">
        <v>433</v>
      </c>
      <c r="I182" s="1">
        <v>35</v>
      </c>
      <c r="J182" s="1">
        <v>21</v>
      </c>
      <c r="K182" s="1">
        <v>10</v>
      </c>
      <c r="L182" s="1">
        <v>1</v>
      </c>
      <c r="M182" s="80">
        <v>1.8374999999999999</v>
      </c>
      <c r="N182" s="95">
        <v>1.8374999999999999</v>
      </c>
      <c r="O182" s="64">
        <v>2530</v>
      </c>
      <c r="P182" s="65">
        <f>Table2245789101123456[[#This Row],[PEMBULATAN]]*O182</f>
        <v>4648.875</v>
      </c>
    </row>
    <row r="183" spans="1:16" ht="30" customHeight="1" x14ac:dyDescent="0.2">
      <c r="A183" s="14"/>
      <c r="B183" s="14"/>
      <c r="C183" s="73" t="s">
        <v>387</v>
      </c>
      <c r="D183" s="78" t="s">
        <v>86</v>
      </c>
      <c r="E183" s="13">
        <v>44502</v>
      </c>
      <c r="F183" s="76" t="s">
        <v>87</v>
      </c>
      <c r="G183" s="13">
        <v>44502</v>
      </c>
      <c r="H183" s="77" t="s">
        <v>433</v>
      </c>
      <c r="I183" s="16">
        <v>77</v>
      </c>
      <c r="J183" s="16">
        <v>60</v>
      </c>
      <c r="K183" s="16">
        <v>18</v>
      </c>
      <c r="L183" s="16">
        <v>7</v>
      </c>
      <c r="M183" s="81">
        <v>20.79</v>
      </c>
      <c r="N183" s="95">
        <v>20.79</v>
      </c>
      <c r="O183" s="64">
        <v>2530</v>
      </c>
      <c r="P183" s="65">
        <f>Table2245789101123456[[#This Row],[PEMBULATAN]]*O183</f>
        <v>52598.7</v>
      </c>
    </row>
    <row r="184" spans="1:16" ht="30" customHeight="1" x14ac:dyDescent="0.2">
      <c r="A184" s="14"/>
      <c r="B184" s="14"/>
      <c r="C184" s="73" t="s">
        <v>388</v>
      </c>
      <c r="D184" s="78" t="s">
        <v>86</v>
      </c>
      <c r="E184" s="13">
        <v>44502</v>
      </c>
      <c r="F184" s="76" t="s">
        <v>87</v>
      </c>
      <c r="G184" s="13">
        <v>44502</v>
      </c>
      <c r="H184" s="77" t="s">
        <v>433</v>
      </c>
      <c r="I184" s="16">
        <v>80</v>
      </c>
      <c r="J184" s="16">
        <v>60</v>
      </c>
      <c r="K184" s="16">
        <v>22</v>
      </c>
      <c r="L184" s="16">
        <v>10</v>
      </c>
      <c r="M184" s="81">
        <v>26.4</v>
      </c>
      <c r="N184" s="72">
        <v>27</v>
      </c>
      <c r="O184" s="64">
        <v>2530</v>
      </c>
      <c r="P184" s="65">
        <f>Table2245789101123456[[#This Row],[PEMBULATAN]]*O184</f>
        <v>68310</v>
      </c>
    </row>
    <row r="185" spans="1:16" ht="30" customHeight="1" x14ac:dyDescent="0.2">
      <c r="A185" s="14"/>
      <c r="B185" s="14"/>
      <c r="C185" s="73" t="s">
        <v>389</v>
      </c>
      <c r="D185" s="78" t="s">
        <v>86</v>
      </c>
      <c r="E185" s="13">
        <v>44502</v>
      </c>
      <c r="F185" s="76" t="s">
        <v>87</v>
      </c>
      <c r="G185" s="13">
        <v>44502</v>
      </c>
      <c r="H185" s="77" t="s">
        <v>433</v>
      </c>
      <c r="I185" s="16">
        <v>77</v>
      </c>
      <c r="J185" s="16">
        <v>68</v>
      </c>
      <c r="K185" s="16">
        <v>26</v>
      </c>
      <c r="L185" s="16">
        <v>14</v>
      </c>
      <c r="M185" s="81">
        <v>34.033999999999999</v>
      </c>
      <c r="N185" s="95">
        <v>34.033999999999999</v>
      </c>
      <c r="O185" s="64">
        <v>2530</v>
      </c>
      <c r="P185" s="65">
        <f>Table2245789101123456[[#This Row],[PEMBULATAN]]*O185</f>
        <v>86106.02</v>
      </c>
    </row>
    <row r="186" spans="1:16" ht="30" customHeight="1" x14ac:dyDescent="0.2">
      <c r="A186" s="14"/>
      <c r="B186" s="14"/>
      <c r="C186" s="73" t="s">
        <v>390</v>
      </c>
      <c r="D186" s="78" t="s">
        <v>86</v>
      </c>
      <c r="E186" s="13">
        <v>44502</v>
      </c>
      <c r="F186" s="76" t="s">
        <v>87</v>
      </c>
      <c r="G186" s="13">
        <v>44502</v>
      </c>
      <c r="H186" s="77" t="s">
        <v>433</v>
      </c>
      <c r="I186" s="16">
        <v>87</v>
      </c>
      <c r="J186" s="16">
        <v>56</v>
      </c>
      <c r="K186" s="16">
        <v>35</v>
      </c>
      <c r="L186" s="16">
        <v>22</v>
      </c>
      <c r="M186" s="81">
        <v>42.63</v>
      </c>
      <c r="N186" s="95">
        <v>42.63</v>
      </c>
      <c r="O186" s="64">
        <v>2530</v>
      </c>
      <c r="P186" s="65">
        <f>Table2245789101123456[[#This Row],[PEMBULATAN]]*O186</f>
        <v>107853.90000000001</v>
      </c>
    </row>
    <row r="187" spans="1:16" ht="30" customHeight="1" x14ac:dyDescent="0.2">
      <c r="A187" s="14"/>
      <c r="B187" s="14"/>
      <c r="C187" s="73" t="s">
        <v>391</v>
      </c>
      <c r="D187" s="78" t="s">
        <v>86</v>
      </c>
      <c r="E187" s="13">
        <v>44502</v>
      </c>
      <c r="F187" s="76" t="s">
        <v>87</v>
      </c>
      <c r="G187" s="13">
        <v>44502</v>
      </c>
      <c r="H187" s="77" t="s">
        <v>433</v>
      </c>
      <c r="I187" s="16">
        <v>90</v>
      </c>
      <c r="J187" s="16">
        <v>67</v>
      </c>
      <c r="K187" s="16">
        <v>32</v>
      </c>
      <c r="L187" s="16">
        <v>13</v>
      </c>
      <c r="M187" s="81">
        <v>48.24</v>
      </c>
      <c r="N187" s="95">
        <v>48.24</v>
      </c>
      <c r="O187" s="64">
        <v>2530</v>
      </c>
      <c r="P187" s="65">
        <f>Table2245789101123456[[#This Row],[PEMBULATAN]]*O187</f>
        <v>122047.20000000001</v>
      </c>
    </row>
    <row r="188" spans="1:16" ht="30" customHeight="1" x14ac:dyDescent="0.2">
      <c r="A188" s="14"/>
      <c r="B188" s="14"/>
      <c r="C188" s="73" t="s">
        <v>392</v>
      </c>
      <c r="D188" s="78" t="s">
        <v>86</v>
      </c>
      <c r="E188" s="13">
        <v>44502</v>
      </c>
      <c r="F188" s="76" t="s">
        <v>87</v>
      </c>
      <c r="G188" s="13">
        <v>44502</v>
      </c>
      <c r="H188" s="77" t="s">
        <v>433</v>
      </c>
      <c r="I188" s="16">
        <v>97</v>
      </c>
      <c r="J188" s="16">
        <v>52</v>
      </c>
      <c r="K188" s="16">
        <v>30</v>
      </c>
      <c r="L188" s="16">
        <v>13</v>
      </c>
      <c r="M188" s="81">
        <v>37.83</v>
      </c>
      <c r="N188" s="95">
        <v>37.83</v>
      </c>
      <c r="O188" s="64">
        <v>2530</v>
      </c>
      <c r="P188" s="65">
        <f>Table2245789101123456[[#This Row],[PEMBULATAN]]*O188</f>
        <v>95709.9</v>
      </c>
    </row>
    <row r="189" spans="1:16" ht="30" customHeight="1" x14ac:dyDescent="0.2">
      <c r="A189" s="14"/>
      <c r="B189" s="14"/>
      <c r="C189" s="73" t="s">
        <v>393</v>
      </c>
      <c r="D189" s="78" t="s">
        <v>86</v>
      </c>
      <c r="E189" s="13">
        <v>44502</v>
      </c>
      <c r="F189" s="76" t="s">
        <v>87</v>
      </c>
      <c r="G189" s="13">
        <v>44502</v>
      </c>
      <c r="H189" s="77" t="s">
        <v>433</v>
      </c>
      <c r="I189" s="16">
        <v>77</v>
      </c>
      <c r="J189" s="16">
        <v>50</v>
      </c>
      <c r="K189" s="16">
        <v>26</v>
      </c>
      <c r="L189" s="16">
        <v>8</v>
      </c>
      <c r="M189" s="81">
        <v>25.024999999999999</v>
      </c>
      <c r="N189" s="95">
        <v>25.024999999999999</v>
      </c>
      <c r="O189" s="64">
        <v>2530</v>
      </c>
      <c r="P189" s="65">
        <f>Table2245789101123456[[#This Row],[PEMBULATAN]]*O189</f>
        <v>63313.25</v>
      </c>
    </row>
    <row r="190" spans="1:16" ht="30" customHeight="1" x14ac:dyDescent="0.2">
      <c r="A190" s="14"/>
      <c r="B190" s="14"/>
      <c r="C190" s="73" t="s">
        <v>394</v>
      </c>
      <c r="D190" s="78" t="s">
        <v>86</v>
      </c>
      <c r="E190" s="13">
        <v>44502</v>
      </c>
      <c r="F190" s="76" t="s">
        <v>87</v>
      </c>
      <c r="G190" s="13">
        <v>44502</v>
      </c>
      <c r="H190" s="77" t="s">
        <v>433</v>
      </c>
      <c r="I190" s="16">
        <v>94</v>
      </c>
      <c r="J190" s="16">
        <v>58</v>
      </c>
      <c r="K190" s="16">
        <v>20</v>
      </c>
      <c r="L190" s="16">
        <v>10</v>
      </c>
      <c r="M190" s="81">
        <v>27.26</v>
      </c>
      <c r="N190" s="95">
        <v>27.26</v>
      </c>
      <c r="O190" s="64">
        <v>2530</v>
      </c>
      <c r="P190" s="65">
        <f>Table2245789101123456[[#This Row],[PEMBULATAN]]*O190</f>
        <v>68967.8</v>
      </c>
    </row>
    <row r="191" spans="1:16" ht="30" customHeight="1" x14ac:dyDescent="0.2">
      <c r="A191" s="14"/>
      <c r="B191" s="14"/>
      <c r="C191" s="73" t="s">
        <v>395</v>
      </c>
      <c r="D191" s="78" t="s">
        <v>86</v>
      </c>
      <c r="E191" s="13">
        <v>44502</v>
      </c>
      <c r="F191" s="76" t="s">
        <v>87</v>
      </c>
      <c r="G191" s="13">
        <v>44502</v>
      </c>
      <c r="H191" s="77" t="s">
        <v>433</v>
      </c>
      <c r="I191" s="16">
        <v>95</v>
      </c>
      <c r="J191" s="16">
        <v>65</v>
      </c>
      <c r="K191" s="16">
        <v>30</v>
      </c>
      <c r="L191" s="16">
        <v>18</v>
      </c>
      <c r="M191" s="81">
        <v>46.3125</v>
      </c>
      <c r="N191" s="95">
        <v>47</v>
      </c>
      <c r="O191" s="64">
        <v>2530</v>
      </c>
      <c r="P191" s="65">
        <f>Table2245789101123456[[#This Row],[PEMBULATAN]]*O191</f>
        <v>118910</v>
      </c>
    </row>
    <row r="192" spans="1:16" ht="30" customHeight="1" x14ac:dyDescent="0.2">
      <c r="A192" s="14"/>
      <c r="B192" s="14"/>
      <c r="C192" s="73" t="s">
        <v>396</v>
      </c>
      <c r="D192" s="78" t="s">
        <v>86</v>
      </c>
      <c r="E192" s="13">
        <v>44502</v>
      </c>
      <c r="F192" s="76" t="s">
        <v>87</v>
      </c>
      <c r="G192" s="13">
        <v>44502</v>
      </c>
      <c r="H192" s="77" t="s">
        <v>433</v>
      </c>
      <c r="I192" s="16">
        <v>87</v>
      </c>
      <c r="J192" s="16">
        <v>65</v>
      </c>
      <c r="K192" s="16">
        <v>35</v>
      </c>
      <c r="L192" s="16">
        <v>11</v>
      </c>
      <c r="M192" s="81">
        <v>49.481250000000003</v>
      </c>
      <c r="N192" s="95">
        <v>50</v>
      </c>
      <c r="O192" s="64">
        <v>2530</v>
      </c>
      <c r="P192" s="65">
        <f>Table2245789101123456[[#This Row],[PEMBULATAN]]*O192</f>
        <v>126500</v>
      </c>
    </row>
    <row r="193" spans="1:16" ht="30" customHeight="1" x14ac:dyDescent="0.2">
      <c r="A193" s="14"/>
      <c r="B193" s="14"/>
      <c r="C193" s="73" t="s">
        <v>397</v>
      </c>
      <c r="D193" s="78" t="s">
        <v>86</v>
      </c>
      <c r="E193" s="13">
        <v>44502</v>
      </c>
      <c r="F193" s="76" t="s">
        <v>87</v>
      </c>
      <c r="G193" s="13">
        <v>44502</v>
      </c>
      <c r="H193" s="77" t="s">
        <v>433</v>
      </c>
      <c r="I193" s="16">
        <v>87</v>
      </c>
      <c r="J193" s="16">
        <v>65</v>
      </c>
      <c r="K193" s="16">
        <v>26</v>
      </c>
      <c r="L193" s="16">
        <v>16</v>
      </c>
      <c r="M193" s="81">
        <v>36.7575</v>
      </c>
      <c r="N193" s="95">
        <v>36.7575</v>
      </c>
      <c r="O193" s="64">
        <v>2530</v>
      </c>
      <c r="P193" s="65">
        <f>Table2245789101123456[[#This Row],[PEMBULATAN]]*O193</f>
        <v>92996.475000000006</v>
      </c>
    </row>
    <row r="194" spans="1:16" ht="30" customHeight="1" x14ac:dyDescent="0.2">
      <c r="A194" s="14"/>
      <c r="B194" s="14"/>
      <c r="C194" s="73" t="s">
        <v>398</v>
      </c>
      <c r="D194" s="78" t="s">
        <v>86</v>
      </c>
      <c r="E194" s="13">
        <v>44502</v>
      </c>
      <c r="F194" s="76" t="s">
        <v>87</v>
      </c>
      <c r="G194" s="13">
        <v>44502</v>
      </c>
      <c r="H194" s="77" t="s">
        <v>433</v>
      </c>
      <c r="I194" s="16">
        <v>107</v>
      </c>
      <c r="J194" s="16">
        <v>65</v>
      </c>
      <c r="K194" s="16">
        <v>35</v>
      </c>
      <c r="L194" s="16">
        <v>22</v>
      </c>
      <c r="M194" s="81">
        <v>60.856250000000003</v>
      </c>
      <c r="N194" s="95">
        <v>60.856250000000003</v>
      </c>
      <c r="O194" s="64">
        <v>2530</v>
      </c>
      <c r="P194" s="65">
        <f>Table2245789101123456[[#This Row],[PEMBULATAN]]*O194</f>
        <v>153966.3125</v>
      </c>
    </row>
    <row r="195" spans="1:16" ht="30" customHeight="1" x14ac:dyDescent="0.2">
      <c r="A195" s="14"/>
      <c r="B195" s="14"/>
      <c r="C195" s="73" t="s">
        <v>399</v>
      </c>
      <c r="D195" s="78" t="s">
        <v>86</v>
      </c>
      <c r="E195" s="13">
        <v>44502</v>
      </c>
      <c r="F195" s="76" t="s">
        <v>87</v>
      </c>
      <c r="G195" s="13">
        <v>44502</v>
      </c>
      <c r="H195" s="77" t="s">
        <v>433</v>
      </c>
      <c r="I195" s="16">
        <v>62</v>
      </c>
      <c r="J195" s="16">
        <v>54</v>
      </c>
      <c r="K195" s="16">
        <v>26</v>
      </c>
      <c r="L195" s="16">
        <v>9</v>
      </c>
      <c r="M195" s="81">
        <v>21.762</v>
      </c>
      <c r="N195" s="95">
        <v>21.762</v>
      </c>
      <c r="O195" s="64">
        <v>2530</v>
      </c>
      <c r="P195" s="65">
        <f>Table2245789101123456[[#This Row],[PEMBULATAN]]*O195</f>
        <v>55057.86</v>
      </c>
    </row>
    <row r="196" spans="1:16" ht="30" customHeight="1" x14ac:dyDescent="0.2">
      <c r="A196" s="14"/>
      <c r="B196" s="14"/>
      <c r="C196" s="73" t="s">
        <v>400</v>
      </c>
      <c r="D196" s="78" t="s">
        <v>86</v>
      </c>
      <c r="E196" s="13">
        <v>44502</v>
      </c>
      <c r="F196" s="76" t="s">
        <v>87</v>
      </c>
      <c r="G196" s="13">
        <v>44502</v>
      </c>
      <c r="H196" s="77" t="s">
        <v>433</v>
      </c>
      <c r="I196" s="16">
        <v>58</v>
      </c>
      <c r="J196" s="16">
        <v>34</v>
      </c>
      <c r="K196" s="16">
        <v>15</v>
      </c>
      <c r="L196" s="16">
        <v>24</v>
      </c>
      <c r="M196" s="81">
        <v>7.3949999999999996</v>
      </c>
      <c r="N196" s="95">
        <v>24</v>
      </c>
      <c r="O196" s="64">
        <v>2530</v>
      </c>
      <c r="P196" s="65">
        <f>Table2245789101123456[[#This Row],[PEMBULATAN]]*O196</f>
        <v>60720</v>
      </c>
    </row>
    <row r="197" spans="1:16" ht="30" customHeight="1" x14ac:dyDescent="0.2">
      <c r="A197" s="14"/>
      <c r="B197" s="14"/>
      <c r="C197" s="73" t="s">
        <v>401</v>
      </c>
      <c r="D197" s="78" t="s">
        <v>86</v>
      </c>
      <c r="E197" s="13">
        <v>44502</v>
      </c>
      <c r="F197" s="76" t="s">
        <v>87</v>
      </c>
      <c r="G197" s="13">
        <v>44502</v>
      </c>
      <c r="H197" s="77" t="s">
        <v>433</v>
      </c>
      <c r="I197" s="16">
        <v>30</v>
      </c>
      <c r="J197" s="16">
        <v>21</v>
      </c>
      <c r="K197" s="16">
        <v>22</v>
      </c>
      <c r="L197" s="16">
        <v>10</v>
      </c>
      <c r="M197" s="81">
        <v>3.4649999999999999</v>
      </c>
      <c r="N197" s="95">
        <v>10</v>
      </c>
      <c r="O197" s="64">
        <v>2530</v>
      </c>
      <c r="P197" s="65">
        <f>Table2245789101123456[[#This Row],[PEMBULATAN]]*O197</f>
        <v>25300</v>
      </c>
    </row>
    <row r="198" spans="1:16" ht="30" customHeight="1" x14ac:dyDescent="0.2">
      <c r="A198" s="14"/>
      <c r="B198" s="14"/>
      <c r="C198" s="73" t="s">
        <v>402</v>
      </c>
      <c r="D198" s="78" t="s">
        <v>86</v>
      </c>
      <c r="E198" s="13">
        <v>44502</v>
      </c>
      <c r="F198" s="76" t="s">
        <v>87</v>
      </c>
      <c r="G198" s="13">
        <v>44502</v>
      </c>
      <c r="H198" s="77" t="s">
        <v>433</v>
      </c>
      <c r="I198" s="16">
        <v>52</v>
      </c>
      <c r="J198" s="16">
        <v>34</v>
      </c>
      <c r="K198" s="16">
        <v>24</v>
      </c>
      <c r="L198" s="16">
        <v>6</v>
      </c>
      <c r="M198" s="81">
        <v>10.608000000000001</v>
      </c>
      <c r="N198" s="95">
        <v>10.608000000000001</v>
      </c>
      <c r="O198" s="64">
        <v>2530</v>
      </c>
      <c r="P198" s="65">
        <f>Table2245789101123456[[#This Row],[PEMBULATAN]]*O198</f>
        <v>26838.240000000002</v>
      </c>
    </row>
    <row r="199" spans="1:16" ht="30" customHeight="1" x14ac:dyDescent="0.2">
      <c r="A199" s="14"/>
      <c r="B199" s="14"/>
      <c r="C199" s="73" t="s">
        <v>403</v>
      </c>
      <c r="D199" s="78" t="s">
        <v>86</v>
      </c>
      <c r="E199" s="13">
        <v>44502</v>
      </c>
      <c r="F199" s="76" t="s">
        <v>87</v>
      </c>
      <c r="G199" s="13">
        <v>44502</v>
      </c>
      <c r="H199" s="77" t="s">
        <v>433</v>
      </c>
      <c r="I199" s="16">
        <v>67</v>
      </c>
      <c r="J199" s="16">
        <v>38</v>
      </c>
      <c r="K199" s="16">
        <v>18</v>
      </c>
      <c r="L199" s="16">
        <v>7</v>
      </c>
      <c r="M199" s="81">
        <v>11.457000000000001</v>
      </c>
      <c r="N199" s="72">
        <v>12</v>
      </c>
      <c r="O199" s="64">
        <v>2530</v>
      </c>
      <c r="P199" s="65">
        <f>Table2245789101123456[[#This Row],[PEMBULATAN]]*O199</f>
        <v>30360</v>
      </c>
    </row>
    <row r="200" spans="1:16" ht="30" customHeight="1" x14ac:dyDescent="0.2">
      <c r="A200" s="14"/>
      <c r="B200" s="14"/>
      <c r="C200" s="73" t="s">
        <v>404</v>
      </c>
      <c r="D200" s="78" t="s">
        <v>86</v>
      </c>
      <c r="E200" s="13">
        <v>44502</v>
      </c>
      <c r="F200" s="76" t="s">
        <v>87</v>
      </c>
      <c r="G200" s="13">
        <v>44502</v>
      </c>
      <c r="H200" s="77" t="s">
        <v>433</v>
      </c>
      <c r="I200" s="16">
        <v>86</v>
      </c>
      <c r="J200" s="16">
        <v>70</v>
      </c>
      <c r="K200" s="16">
        <v>24</v>
      </c>
      <c r="L200" s="16">
        <v>9</v>
      </c>
      <c r="M200" s="81">
        <v>36.119999999999997</v>
      </c>
      <c r="N200" s="95">
        <v>36.119999999999997</v>
      </c>
      <c r="O200" s="64">
        <v>2530</v>
      </c>
      <c r="P200" s="65">
        <f>Table2245789101123456[[#This Row],[PEMBULATAN]]*O200</f>
        <v>91383.599999999991</v>
      </c>
    </row>
    <row r="201" spans="1:16" ht="30" customHeight="1" x14ac:dyDescent="0.2">
      <c r="A201" s="14"/>
      <c r="B201" s="14"/>
      <c r="C201" s="73" t="s">
        <v>405</v>
      </c>
      <c r="D201" s="78" t="s">
        <v>86</v>
      </c>
      <c r="E201" s="13">
        <v>44502</v>
      </c>
      <c r="F201" s="76" t="s">
        <v>87</v>
      </c>
      <c r="G201" s="13">
        <v>44502</v>
      </c>
      <c r="H201" s="77" t="s">
        <v>433</v>
      </c>
      <c r="I201" s="16">
        <v>66</v>
      </c>
      <c r="J201" s="16">
        <v>59</v>
      </c>
      <c r="K201" s="16">
        <v>27</v>
      </c>
      <c r="L201" s="16">
        <v>8</v>
      </c>
      <c r="M201" s="81">
        <v>26.284500000000001</v>
      </c>
      <c r="N201" s="95">
        <v>26.284500000000001</v>
      </c>
      <c r="O201" s="64">
        <v>2530</v>
      </c>
      <c r="P201" s="65">
        <f>Table2245789101123456[[#This Row],[PEMBULATAN]]*O201</f>
        <v>66499.785000000003</v>
      </c>
    </row>
    <row r="202" spans="1:16" ht="30" customHeight="1" x14ac:dyDescent="0.2">
      <c r="A202" s="14"/>
      <c r="B202" s="14"/>
      <c r="C202" s="73" t="s">
        <v>406</v>
      </c>
      <c r="D202" s="78" t="s">
        <v>86</v>
      </c>
      <c r="E202" s="13">
        <v>44502</v>
      </c>
      <c r="F202" s="76" t="s">
        <v>87</v>
      </c>
      <c r="G202" s="13">
        <v>44502</v>
      </c>
      <c r="H202" s="77" t="s">
        <v>433</v>
      </c>
      <c r="I202" s="16">
        <v>57</v>
      </c>
      <c r="J202" s="16">
        <v>44</v>
      </c>
      <c r="K202" s="16">
        <v>20</v>
      </c>
      <c r="L202" s="16">
        <v>6</v>
      </c>
      <c r="M202" s="81">
        <v>12.54</v>
      </c>
      <c r="N202" s="95">
        <v>12.54</v>
      </c>
      <c r="O202" s="64">
        <v>2530</v>
      </c>
      <c r="P202" s="65">
        <f>Table2245789101123456[[#This Row],[PEMBULATAN]]*O202</f>
        <v>31726.199999999997</v>
      </c>
    </row>
    <row r="203" spans="1:16" ht="30" customHeight="1" x14ac:dyDescent="0.2">
      <c r="A203" s="14"/>
      <c r="B203" s="14"/>
      <c r="C203" s="73" t="s">
        <v>407</v>
      </c>
      <c r="D203" s="78" t="s">
        <v>86</v>
      </c>
      <c r="E203" s="13">
        <v>44502</v>
      </c>
      <c r="F203" s="76" t="s">
        <v>87</v>
      </c>
      <c r="G203" s="13">
        <v>44502</v>
      </c>
      <c r="H203" s="77" t="s">
        <v>433</v>
      </c>
      <c r="I203" s="16">
        <v>75</v>
      </c>
      <c r="J203" s="16">
        <v>62</v>
      </c>
      <c r="K203" s="16">
        <v>26</v>
      </c>
      <c r="L203" s="16">
        <v>15</v>
      </c>
      <c r="M203" s="81">
        <v>30.225000000000001</v>
      </c>
      <c r="N203" s="95">
        <v>30.225000000000001</v>
      </c>
      <c r="O203" s="64">
        <v>2530</v>
      </c>
      <c r="P203" s="65">
        <f>Table2245789101123456[[#This Row],[PEMBULATAN]]*O203</f>
        <v>76469.25</v>
      </c>
    </row>
    <row r="204" spans="1:16" ht="30" customHeight="1" x14ac:dyDescent="0.2">
      <c r="A204" s="14"/>
      <c r="B204" s="14"/>
      <c r="C204" s="73" t="s">
        <v>408</v>
      </c>
      <c r="D204" s="78" t="s">
        <v>86</v>
      </c>
      <c r="E204" s="13">
        <v>44502</v>
      </c>
      <c r="F204" s="76" t="s">
        <v>87</v>
      </c>
      <c r="G204" s="13">
        <v>44502</v>
      </c>
      <c r="H204" s="77" t="s">
        <v>433</v>
      </c>
      <c r="I204" s="16">
        <v>88</v>
      </c>
      <c r="J204" s="16">
        <v>44</v>
      </c>
      <c r="K204" s="16">
        <v>25</v>
      </c>
      <c r="L204" s="16">
        <v>10</v>
      </c>
      <c r="M204" s="81">
        <v>24.2</v>
      </c>
      <c r="N204" s="95">
        <v>24.2</v>
      </c>
      <c r="O204" s="64">
        <v>2530</v>
      </c>
      <c r="P204" s="65">
        <f>Table2245789101123456[[#This Row],[PEMBULATAN]]*O204</f>
        <v>61226</v>
      </c>
    </row>
    <row r="205" spans="1:16" ht="30" customHeight="1" x14ac:dyDescent="0.2">
      <c r="A205" s="14"/>
      <c r="B205" s="14"/>
      <c r="C205" s="73" t="s">
        <v>409</v>
      </c>
      <c r="D205" s="78" t="s">
        <v>86</v>
      </c>
      <c r="E205" s="13">
        <v>44502</v>
      </c>
      <c r="F205" s="76" t="s">
        <v>87</v>
      </c>
      <c r="G205" s="13">
        <v>44502</v>
      </c>
      <c r="H205" s="77" t="s">
        <v>433</v>
      </c>
      <c r="I205" s="16">
        <v>76</v>
      </c>
      <c r="J205" s="16">
        <v>35</v>
      </c>
      <c r="K205" s="16">
        <v>24</v>
      </c>
      <c r="L205" s="16">
        <v>9</v>
      </c>
      <c r="M205" s="81">
        <v>15.96</v>
      </c>
      <c r="N205" s="95">
        <v>15.96</v>
      </c>
      <c r="O205" s="64">
        <v>2530</v>
      </c>
      <c r="P205" s="65">
        <f>Table2245789101123456[[#This Row],[PEMBULATAN]]*O205</f>
        <v>40378.800000000003</v>
      </c>
    </row>
    <row r="206" spans="1:16" ht="30" customHeight="1" x14ac:dyDescent="0.2">
      <c r="A206" s="14"/>
      <c r="B206" s="14"/>
      <c r="C206" s="73" t="s">
        <v>410</v>
      </c>
      <c r="D206" s="78" t="s">
        <v>86</v>
      </c>
      <c r="E206" s="13">
        <v>44502</v>
      </c>
      <c r="F206" s="76" t="s">
        <v>87</v>
      </c>
      <c r="G206" s="13">
        <v>44502</v>
      </c>
      <c r="H206" s="77" t="s">
        <v>433</v>
      </c>
      <c r="I206" s="16">
        <v>80</v>
      </c>
      <c r="J206" s="16">
        <v>60</v>
      </c>
      <c r="K206" s="16">
        <v>26</v>
      </c>
      <c r="L206" s="16">
        <v>12</v>
      </c>
      <c r="M206" s="81">
        <v>31.2</v>
      </c>
      <c r="N206" s="95">
        <v>31.2</v>
      </c>
      <c r="O206" s="64">
        <v>2530</v>
      </c>
      <c r="P206" s="65">
        <f>Table2245789101123456[[#This Row],[PEMBULATAN]]*O206</f>
        <v>78936</v>
      </c>
    </row>
    <row r="207" spans="1:16" ht="30" customHeight="1" x14ac:dyDescent="0.2">
      <c r="A207" s="14"/>
      <c r="B207" s="14"/>
      <c r="C207" s="73" t="s">
        <v>411</v>
      </c>
      <c r="D207" s="78" t="s">
        <v>86</v>
      </c>
      <c r="E207" s="13">
        <v>44502</v>
      </c>
      <c r="F207" s="76" t="s">
        <v>87</v>
      </c>
      <c r="G207" s="13">
        <v>44502</v>
      </c>
      <c r="H207" s="77" t="s">
        <v>433</v>
      </c>
      <c r="I207" s="16">
        <v>108</v>
      </c>
      <c r="J207" s="16">
        <v>27</v>
      </c>
      <c r="K207" s="16">
        <v>10</v>
      </c>
      <c r="L207" s="16">
        <v>4</v>
      </c>
      <c r="M207" s="81">
        <v>7.29</v>
      </c>
      <c r="N207" s="95">
        <v>7.29</v>
      </c>
      <c r="O207" s="64">
        <v>2530</v>
      </c>
      <c r="P207" s="65">
        <f>Table2245789101123456[[#This Row],[PEMBULATAN]]*O207</f>
        <v>18443.7</v>
      </c>
    </row>
    <row r="208" spans="1:16" ht="30" customHeight="1" x14ac:dyDescent="0.2">
      <c r="A208" s="14"/>
      <c r="B208" s="14"/>
      <c r="C208" s="73" t="s">
        <v>412</v>
      </c>
      <c r="D208" s="78" t="s">
        <v>86</v>
      </c>
      <c r="E208" s="13">
        <v>44502</v>
      </c>
      <c r="F208" s="76" t="s">
        <v>87</v>
      </c>
      <c r="G208" s="13">
        <v>44502</v>
      </c>
      <c r="H208" s="77" t="s">
        <v>433</v>
      </c>
      <c r="I208" s="16">
        <v>83</v>
      </c>
      <c r="J208" s="16">
        <v>54</v>
      </c>
      <c r="K208" s="16">
        <v>10</v>
      </c>
      <c r="L208" s="16">
        <v>1</v>
      </c>
      <c r="M208" s="81">
        <v>11.205</v>
      </c>
      <c r="N208" s="95">
        <v>11.205</v>
      </c>
      <c r="O208" s="64">
        <v>2530</v>
      </c>
      <c r="P208" s="65">
        <f>Table2245789101123456[[#This Row],[PEMBULATAN]]*O208</f>
        <v>28348.65</v>
      </c>
    </row>
    <row r="209" spans="1:16" ht="30" customHeight="1" x14ac:dyDescent="0.2">
      <c r="A209" s="14"/>
      <c r="B209" s="14"/>
      <c r="C209" s="73" t="s">
        <v>413</v>
      </c>
      <c r="D209" s="78" t="s">
        <v>86</v>
      </c>
      <c r="E209" s="13">
        <v>44502</v>
      </c>
      <c r="F209" s="76" t="s">
        <v>87</v>
      </c>
      <c r="G209" s="13">
        <v>44502</v>
      </c>
      <c r="H209" s="77" t="s">
        <v>433</v>
      </c>
      <c r="I209" s="16">
        <v>104</v>
      </c>
      <c r="J209" s="16">
        <v>50</v>
      </c>
      <c r="K209" s="16">
        <v>20</v>
      </c>
      <c r="L209" s="16">
        <v>6</v>
      </c>
      <c r="M209" s="81">
        <v>26</v>
      </c>
      <c r="N209" s="95">
        <v>26</v>
      </c>
      <c r="O209" s="64">
        <v>2530</v>
      </c>
      <c r="P209" s="65">
        <f>Table2245789101123456[[#This Row],[PEMBULATAN]]*O209</f>
        <v>65780</v>
      </c>
    </row>
    <row r="210" spans="1:16" ht="30" customHeight="1" x14ac:dyDescent="0.2">
      <c r="A210" s="14"/>
      <c r="B210" s="14"/>
      <c r="C210" s="73" t="s">
        <v>414</v>
      </c>
      <c r="D210" s="78" t="s">
        <v>86</v>
      </c>
      <c r="E210" s="13">
        <v>44502</v>
      </c>
      <c r="F210" s="76" t="s">
        <v>87</v>
      </c>
      <c r="G210" s="13">
        <v>44502</v>
      </c>
      <c r="H210" s="77" t="s">
        <v>433</v>
      </c>
      <c r="I210" s="16">
        <v>100</v>
      </c>
      <c r="J210" s="16">
        <v>68</v>
      </c>
      <c r="K210" s="16">
        <v>26</v>
      </c>
      <c r="L210" s="16">
        <v>14</v>
      </c>
      <c r="M210" s="81">
        <v>44.2</v>
      </c>
      <c r="N210" s="95">
        <v>44.2</v>
      </c>
      <c r="O210" s="64">
        <v>2530</v>
      </c>
      <c r="P210" s="65">
        <f>Table2245789101123456[[#This Row],[PEMBULATAN]]*O210</f>
        <v>111826</v>
      </c>
    </row>
    <row r="211" spans="1:16" ht="30" customHeight="1" x14ac:dyDescent="0.2">
      <c r="A211" s="14"/>
      <c r="B211" s="14"/>
      <c r="C211" s="73" t="s">
        <v>415</v>
      </c>
      <c r="D211" s="78" t="s">
        <v>86</v>
      </c>
      <c r="E211" s="13">
        <v>44502</v>
      </c>
      <c r="F211" s="76" t="s">
        <v>87</v>
      </c>
      <c r="G211" s="13">
        <v>44502</v>
      </c>
      <c r="H211" s="77" t="s">
        <v>433</v>
      </c>
      <c r="I211" s="16">
        <v>44</v>
      </c>
      <c r="J211" s="16">
        <v>36</v>
      </c>
      <c r="K211" s="16">
        <v>36</v>
      </c>
      <c r="L211" s="16">
        <v>5</v>
      </c>
      <c r="M211" s="81">
        <v>14.256</v>
      </c>
      <c r="N211" s="95">
        <v>14.256</v>
      </c>
      <c r="O211" s="64">
        <v>2530</v>
      </c>
      <c r="P211" s="65">
        <f>Table2245789101123456[[#This Row],[PEMBULATAN]]*O211</f>
        <v>36067.68</v>
      </c>
    </row>
    <row r="212" spans="1:16" ht="30" customHeight="1" x14ac:dyDescent="0.2">
      <c r="A212" s="14"/>
      <c r="B212" s="14"/>
      <c r="C212" s="73" t="s">
        <v>416</v>
      </c>
      <c r="D212" s="78" t="s">
        <v>86</v>
      </c>
      <c r="E212" s="13">
        <v>44502</v>
      </c>
      <c r="F212" s="76" t="s">
        <v>87</v>
      </c>
      <c r="G212" s="13">
        <v>44502</v>
      </c>
      <c r="H212" s="77" t="s">
        <v>433</v>
      </c>
      <c r="I212" s="16">
        <v>57</v>
      </c>
      <c r="J212" s="16">
        <v>57</v>
      </c>
      <c r="K212" s="16">
        <v>22</v>
      </c>
      <c r="L212" s="16">
        <v>7</v>
      </c>
      <c r="M212" s="81">
        <v>17.869499999999999</v>
      </c>
      <c r="N212" s="95">
        <v>17.869499999999999</v>
      </c>
      <c r="O212" s="64">
        <v>2530</v>
      </c>
      <c r="P212" s="65">
        <f>Table2245789101123456[[#This Row],[PEMBULATAN]]*O212</f>
        <v>45209.834999999999</v>
      </c>
    </row>
    <row r="213" spans="1:16" ht="30" customHeight="1" x14ac:dyDescent="0.2">
      <c r="A213" s="14"/>
      <c r="B213" s="14"/>
      <c r="C213" s="73" t="s">
        <v>417</v>
      </c>
      <c r="D213" s="78" t="s">
        <v>86</v>
      </c>
      <c r="E213" s="13">
        <v>44502</v>
      </c>
      <c r="F213" s="76" t="s">
        <v>87</v>
      </c>
      <c r="G213" s="13">
        <v>44502</v>
      </c>
      <c r="H213" s="77" t="s">
        <v>433</v>
      </c>
      <c r="I213" s="16">
        <v>105</v>
      </c>
      <c r="J213" s="16">
        <v>65</v>
      </c>
      <c r="K213" s="16">
        <v>30</v>
      </c>
      <c r="L213" s="16">
        <v>25</v>
      </c>
      <c r="M213" s="81">
        <v>51.1875</v>
      </c>
      <c r="N213" s="95">
        <v>51.1875</v>
      </c>
      <c r="O213" s="64">
        <v>2530</v>
      </c>
      <c r="P213" s="65">
        <f>Table2245789101123456[[#This Row],[PEMBULATAN]]*O213</f>
        <v>129504.375</v>
      </c>
    </row>
    <row r="214" spans="1:16" ht="30" customHeight="1" x14ac:dyDescent="0.2">
      <c r="A214" s="14"/>
      <c r="B214" s="14"/>
      <c r="C214" s="73" t="s">
        <v>418</v>
      </c>
      <c r="D214" s="78" t="s">
        <v>86</v>
      </c>
      <c r="E214" s="13">
        <v>44502</v>
      </c>
      <c r="F214" s="76" t="s">
        <v>87</v>
      </c>
      <c r="G214" s="13">
        <v>44502</v>
      </c>
      <c r="H214" s="77" t="s">
        <v>433</v>
      </c>
      <c r="I214" s="16">
        <v>96</v>
      </c>
      <c r="J214" s="16">
        <v>62</v>
      </c>
      <c r="K214" s="16">
        <v>38</v>
      </c>
      <c r="L214" s="16">
        <v>24</v>
      </c>
      <c r="M214" s="81">
        <v>56.543999999999997</v>
      </c>
      <c r="N214" s="95">
        <v>56.543999999999997</v>
      </c>
      <c r="O214" s="64">
        <v>2530</v>
      </c>
      <c r="P214" s="65">
        <f>Table2245789101123456[[#This Row],[PEMBULATAN]]*O214</f>
        <v>143056.31999999998</v>
      </c>
    </row>
    <row r="215" spans="1:16" ht="30" customHeight="1" x14ac:dyDescent="0.2">
      <c r="A215" s="14"/>
      <c r="B215" s="14"/>
      <c r="C215" s="73" t="s">
        <v>419</v>
      </c>
      <c r="D215" s="78" t="s">
        <v>86</v>
      </c>
      <c r="E215" s="13">
        <v>44502</v>
      </c>
      <c r="F215" s="76" t="s">
        <v>87</v>
      </c>
      <c r="G215" s="13">
        <v>44502</v>
      </c>
      <c r="H215" s="77" t="s">
        <v>433</v>
      </c>
      <c r="I215" s="16">
        <v>74</v>
      </c>
      <c r="J215" s="16">
        <v>32</v>
      </c>
      <c r="K215" s="16">
        <v>15</v>
      </c>
      <c r="L215" s="16">
        <v>1</v>
      </c>
      <c r="M215" s="81">
        <v>8.8800000000000008</v>
      </c>
      <c r="N215" s="95">
        <v>8.8800000000000008</v>
      </c>
      <c r="O215" s="64">
        <v>2530</v>
      </c>
      <c r="P215" s="65">
        <f>Table2245789101123456[[#This Row],[PEMBULATAN]]*O215</f>
        <v>22466.400000000001</v>
      </c>
    </row>
    <row r="216" spans="1:16" ht="30" customHeight="1" x14ac:dyDescent="0.2">
      <c r="A216" s="14"/>
      <c r="B216" s="14"/>
      <c r="C216" s="73" t="s">
        <v>420</v>
      </c>
      <c r="D216" s="78" t="s">
        <v>86</v>
      </c>
      <c r="E216" s="13">
        <v>44502</v>
      </c>
      <c r="F216" s="76" t="s">
        <v>87</v>
      </c>
      <c r="G216" s="13">
        <v>44502</v>
      </c>
      <c r="H216" s="77" t="s">
        <v>433</v>
      </c>
      <c r="I216" s="16">
        <v>87</v>
      </c>
      <c r="J216" s="16">
        <v>60</v>
      </c>
      <c r="K216" s="16">
        <v>34</v>
      </c>
      <c r="L216" s="16">
        <v>19</v>
      </c>
      <c r="M216" s="81">
        <v>44.37</v>
      </c>
      <c r="N216" s="95">
        <v>45</v>
      </c>
      <c r="O216" s="64">
        <v>2530</v>
      </c>
      <c r="P216" s="65">
        <f>Table2245789101123456[[#This Row],[PEMBULATAN]]*O216</f>
        <v>113850</v>
      </c>
    </row>
    <row r="217" spans="1:16" ht="30" customHeight="1" x14ac:dyDescent="0.2">
      <c r="A217" s="14"/>
      <c r="B217" s="14"/>
      <c r="C217" s="73" t="s">
        <v>421</v>
      </c>
      <c r="D217" s="78" t="s">
        <v>86</v>
      </c>
      <c r="E217" s="13">
        <v>44502</v>
      </c>
      <c r="F217" s="76" t="s">
        <v>87</v>
      </c>
      <c r="G217" s="13">
        <v>44502</v>
      </c>
      <c r="H217" s="77" t="s">
        <v>433</v>
      </c>
      <c r="I217" s="16">
        <v>83</v>
      </c>
      <c r="J217" s="16">
        <v>17</v>
      </c>
      <c r="K217" s="16">
        <v>25</v>
      </c>
      <c r="L217" s="16">
        <v>10</v>
      </c>
      <c r="M217" s="81">
        <v>8.8187499999999996</v>
      </c>
      <c r="N217" s="95">
        <v>10</v>
      </c>
      <c r="O217" s="64">
        <v>2530</v>
      </c>
      <c r="P217" s="65">
        <f>Table2245789101123456[[#This Row],[PEMBULATAN]]*O217</f>
        <v>25300</v>
      </c>
    </row>
    <row r="218" spans="1:16" ht="30" customHeight="1" x14ac:dyDescent="0.2">
      <c r="A218" s="14"/>
      <c r="B218" s="14"/>
      <c r="C218" s="73" t="s">
        <v>422</v>
      </c>
      <c r="D218" s="78" t="s">
        <v>86</v>
      </c>
      <c r="E218" s="13">
        <v>44502</v>
      </c>
      <c r="F218" s="76" t="s">
        <v>87</v>
      </c>
      <c r="G218" s="13">
        <v>44502</v>
      </c>
      <c r="H218" s="77" t="s">
        <v>433</v>
      </c>
      <c r="I218" s="16">
        <v>97</v>
      </c>
      <c r="J218" s="16">
        <v>50</v>
      </c>
      <c r="K218" s="16">
        <v>35</v>
      </c>
      <c r="L218" s="16">
        <v>13</v>
      </c>
      <c r="M218" s="81">
        <v>42.4375</v>
      </c>
      <c r="N218" s="95">
        <v>43</v>
      </c>
      <c r="O218" s="64">
        <v>2530</v>
      </c>
      <c r="P218" s="65">
        <f>Table2245789101123456[[#This Row],[PEMBULATAN]]*O218</f>
        <v>108790</v>
      </c>
    </row>
    <row r="219" spans="1:16" ht="30" customHeight="1" x14ac:dyDescent="0.2">
      <c r="A219" s="14"/>
      <c r="B219" s="119"/>
      <c r="C219" s="73" t="s">
        <v>423</v>
      </c>
      <c r="D219" s="78" t="s">
        <v>86</v>
      </c>
      <c r="E219" s="13">
        <v>44502</v>
      </c>
      <c r="F219" s="76" t="s">
        <v>87</v>
      </c>
      <c r="G219" s="13">
        <v>44502</v>
      </c>
      <c r="H219" s="77" t="s">
        <v>433</v>
      </c>
      <c r="I219" s="16">
        <v>92</v>
      </c>
      <c r="J219" s="16">
        <v>45</v>
      </c>
      <c r="K219" s="16">
        <v>48</v>
      </c>
      <c r="L219" s="16">
        <v>14</v>
      </c>
      <c r="M219" s="81">
        <v>49.68</v>
      </c>
      <c r="N219" s="95">
        <v>49.68</v>
      </c>
      <c r="O219" s="64">
        <v>2530</v>
      </c>
      <c r="P219" s="65">
        <f>Table2245789101123456[[#This Row],[PEMBULATAN]]*O219</f>
        <v>125690.4</v>
      </c>
    </row>
    <row r="220" spans="1:16" ht="30" customHeight="1" x14ac:dyDescent="0.2">
      <c r="A220" s="14"/>
      <c r="B220" s="14" t="s">
        <v>424</v>
      </c>
      <c r="C220" s="73" t="s">
        <v>425</v>
      </c>
      <c r="D220" s="78" t="s">
        <v>86</v>
      </c>
      <c r="E220" s="13">
        <v>44502</v>
      </c>
      <c r="F220" s="76" t="s">
        <v>87</v>
      </c>
      <c r="G220" s="13">
        <v>44502</v>
      </c>
      <c r="H220" s="77" t="s">
        <v>433</v>
      </c>
      <c r="I220" s="16">
        <v>50</v>
      </c>
      <c r="J220" s="16">
        <v>45</v>
      </c>
      <c r="K220" s="16">
        <v>12</v>
      </c>
      <c r="L220" s="16">
        <v>4</v>
      </c>
      <c r="M220" s="81">
        <v>6.75</v>
      </c>
      <c r="N220" s="95">
        <v>6.75</v>
      </c>
      <c r="O220" s="64">
        <v>2530</v>
      </c>
      <c r="P220" s="65">
        <f>Table2245789101123456[[#This Row],[PEMBULATAN]]*O220</f>
        <v>17077.5</v>
      </c>
    </row>
    <row r="221" spans="1:16" ht="30" customHeight="1" x14ac:dyDescent="0.2">
      <c r="A221" s="14"/>
      <c r="B221" s="14"/>
      <c r="C221" s="73" t="s">
        <v>426</v>
      </c>
      <c r="D221" s="78" t="s">
        <v>86</v>
      </c>
      <c r="E221" s="13">
        <v>44502</v>
      </c>
      <c r="F221" s="76" t="s">
        <v>87</v>
      </c>
      <c r="G221" s="13">
        <v>44502</v>
      </c>
      <c r="H221" s="77" t="s">
        <v>433</v>
      </c>
      <c r="I221" s="16">
        <v>34</v>
      </c>
      <c r="J221" s="16">
        <v>35</v>
      </c>
      <c r="K221" s="16">
        <v>30</v>
      </c>
      <c r="L221" s="16">
        <v>7</v>
      </c>
      <c r="M221" s="81">
        <v>8.9250000000000007</v>
      </c>
      <c r="N221" s="95">
        <v>8.9250000000000007</v>
      </c>
      <c r="O221" s="64">
        <v>2530</v>
      </c>
      <c r="P221" s="65">
        <f>Table2245789101123456[[#This Row],[PEMBULATAN]]*O221</f>
        <v>22580.25</v>
      </c>
    </row>
    <row r="222" spans="1:16" ht="30" customHeight="1" x14ac:dyDescent="0.2">
      <c r="A222" s="14"/>
      <c r="B222" s="14"/>
      <c r="C222" s="73" t="s">
        <v>427</v>
      </c>
      <c r="D222" s="78" t="s">
        <v>86</v>
      </c>
      <c r="E222" s="13">
        <v>44502</v>
      </c>
      <c r="F222" s="76" t="s">
        <v>87</v>
      </c>
      <c r="G222" s="13">
        <v>44502</v>
      </c>
      <c r="H222" s="77" t="s">
        <v>433</v>
      </c>
      <c r="I222" s="16">
        <v>80</v>
      </c>
      <c r="J222" s="16">
        <v>54</v>
      </c>
      <c r="K222" s="16">
        <v>32</v>
      </c>
      <c r="L222" s="16">
        <v>8</v>
      </c>
      <c r="M222" s="81">
        <v>34.56</v>
      </c>
      <c r="N222" s="95">
        <v>34.56</v>
      </c>
      <c r="O222" s="64">
        <v>2530</v>
      </c>
      <c r="P222" s="65">
        <f>Table2245789101123456[[#This Row],[PEMBULATAN]]*O222</f>
        <v>87436.800000000003</v>
      </c>
    </row>
    <row r="223" spans="1:16" ht="30" customHeight="1" x14ac:dyDescent="0.2">
      <c r="A223" s="14"/>
      <c r="B223" s="14"/>
      <c r="C223" s="73" t="s">
        <v>428</v>
      </c>
      <c r="D223" s="78" t="s">
        <v>86</v>
      </c>
      <c r="E223" s="13">
        <v>44502</v>
      </c>
      <c r="F223" s="76" t="s">
        <v>87</v>
      </c>
      <c r="G223" s="13">
        <v>44502</v>
      </c>
      <c r="H223" s="77" t="s">
        <v>433</v>
      </c>
      <c r="I223" s="16">
        <v>50</v>
      </c>
      <c r="J223" s="16">
        <v>30</v>
      </c>
      <c r="K223" s="16">
        <v>12</v>
      </c>
      <c r="L223" s="16">
        <v>3</v>
      </c>
      <c r="M223" s="81">
        <v>4.5</v>
      </c>
      <c r="N223" s="95">
        <v>4.5</v>
      </c>
      <c r="O223" s="64">
        <v>2530</v>
      </c>
      <c r="P223" s="65">
        <f>Table2245789101123456[[#This Row],[PEMBULATAN]]*O223</f>
        <v>11385</v>
      </c>
    </row>
    <row r="224" spans="1:16" ht="30" customHeight="1" x14ac:dyDescent="0.2">
      <c r="A224" s="14"/>
      <c r="B224" s="14"/>
      <c r="C224" s="73" t="s">
        <v>429</v>
      </c>
      <c r="D224" s="78" t="s">
        <v>86</v>
      </c>
      <c r="E224" s="13">
        <v>44502</v>
      </c>
      <c r="F224" s="76" t="s">
        <v>87</v>
      </c>
      <c r="G224" s="13">
        <v>44502</v>
      </c>
      <c r="H224" s="77" t="s">
        <v>433</v>
      </c>
      <c r="I224" s="16">
        <v>59</v>
      </c>
      <c r="J224" s="16">
        <v>39</v>
      </c>
      <c r="K224" s="16">
        <v>45</v>
      </c>
      <c r="L224" s="16">
        <v>19</v>
      </c>
      <c r="M224" s="81">
        <v>25.88625</v>
      </c>
      <c r="N224" s="95">
        <v>25.88625</v>
      </c>
      <c r="O224" s="64">
        <v>2530</v>
      </c>
      <c r="P224" s="65">
        <f>Table2245789101123456[[#This Row],[PEMBULATAN]]*O224</f>
        <v>65492.212500000001</v>
      </c>
    </row>
    <row r="225" spans="1:16" ht="30" customHeight="1" x14ac:dyDescent="0.2">
      <c r="A225" s="14"/>
      <c r="B225" s="119"/>
      <c r="C225" s="73" t="s">
        <v>430</v>
      </c>
      <c r="D225" s="78" t="s">
        <v>86</v>
      </c>
      <c r="E225" s="13">
        <v>44502</v>
      </c>
      <c r="F225" s="76" t="s">
        <v>87</v>
      </c>
      <c r="G225" s="13">
        <v>44502</v>
      </c>
      <c r="H225" s="77" t="s">
        <v>433</v>
      </c>
      <c r="I225" s="16">
        <v>70</v>
      </c>
      <c r="J225" s="16">
        <v>35</v>
      </c>
      <c r="K225" s="16">
        <v>20</v>
      </c>
      <c r="L225" s="16">
        <v>6</v>
      </c>
      <c r="M225" s="81">
        <v>12.25</v>
      </c>
      <c r="N225" s="95">
        <v>12.25</v>
      </c>
      <c r="O225" s="64">
        <v>2530</v>
      </c>
      <c r="P225" s="65">
        <f>Table2245789101123456[[#This Row],[PEMBULATAN]]*O225</f>
        <v>30992.5</v>
      </c>
    </row>
    <row r="226" spans="1:16" ht="30" customHeight="1" x14ac:dyDescent="0.2">
      <c r="A226" s="14"/>
      <c r="B226" s="14" t="s">
        <v>431</v>
      </c>
      <c r="C226" s="73" t="s">
        <v>432</v>
      </c>
      <c r="D226" s="78" t="s">
        <v>86</v>
      </c>
      <c r="E226" s="13">
        <v>44502</v>
      </c>
      <c r="F226" s="76" t="s">
        <v>87</v>
      </c>
      <c r="G226" s="13">
        <v>44502</v>
      </c>
      <c r="H226" s="77" t="s">
        <v>433</v>
      </c>
      <c r="I226" s="16">
        <v>80</v>
      </c>
      <c r="J226" s="16">
        <v>60</v>
      </c>
      <c r="K226" s="16">
        <v>95</v>
      </c>
      <c r="L226" s="16">
        <v>7</v>
      </c>
      <c r="M226" s="81">
        <v>114</v>
      </c>
      <c r="N226" s="95">
        <v>114</v>
      </c>
      <c r="O226" s="64">
        <v>2530</v>
      </c>
      <c r="P226" s="65">
        <f>Table2245789101123456[[#This Row],[PEMBULATAN]]*O226</f>
        <v>288420</v>
      </c>
    </row>
    <row r="227" spans="1:16" ht="22.5" customHeight="1" x14ac:dyDescent="0.2">
      <c r="A227" s="143" t="s">
        <v>30</v>
      </c>
      <c r="B227" s="144"/>
      <c r="C227" s="144"/>
      <c r="D227" s="144"/>
      <c r="E227" s="144"/>
      <c r="F227" s="144"/>
      <c r="G227" s="144"/>
      <c r="H227" s="144"/>
      <c r="I227" s="144"/>
      <c r="J227" s="144"/>
      <c r="K227" s="144"/>
      <c r="L227" s="145"/>
      <c r="M227" s="79">
        <f>SUBTOTAL(109,Table2245789101123456[KG VOLUME])</f>
        <v>5349.7542500000009</v>
      </c>
      <c r="N227" s="68">
        <f>SUM(N3:N226)</f>
        <v>5434.209499999999</v>
      </c>
      <c r="O227" s="146">
        <f>SUM(P3:P226)</f>
        <v>13748550.034999998</v>
      </c>
      <c r="P227" s="147"/>
    </row>
    <row r="228" spans="1:16" ht="18" customHeight="1" x14ac:dyDescent="0.2">
      <c r="A228" s="85"/>
      <c r="B228" s="56" t="s">
        <v>42</v>
      </c>
      <c r="C228" s="55"/>
      <c r="D228" s="57" t="s">
        <v>43</v>
      </c>
      <c r="E228" s="85"/>
      <c r="F228" s="85"/>
      <c r="G228" s="85"/>
      <c r="H228" s="85"/>
      <c r="I228" s="85"/>
      <c r="J228" s="85"/>
      <c r="K228" s="85"/>
      <c r="L228" s="85"/>
      <c r="M228" s="86"/>
      <c r="N228" s="87" t="s">
        <v>51</v>
      </c>
      <c r="O228" s="88"/>
      <c r="P228" s="88">
        <f>O227*10%</f>
        <v>1374855.0034999999</v>
      </c>
    </row>
    <row r="229" spans="1:16" ht="18" customHeight="1" thickBot="1" x14ac:dyDescent="0.25">
      <c r="A229" s="85"/>
      <c r="B229" s="56"/>
      <c r="C229" s="55"/>
      <c r="D229" s="57"/>
      <c r="E229" s="85"/>
      <c r="F229" s="85"/>
      <c r="G229" s="85"/>
      <c r="H229" s="85"/>
      <c r="I229" s="85"/>
      <c r="J229" s="85"/>
      <c r="K229" s="85"/>
      <c r="L229" s="85"/>
      <c r="M229" s="86"/>
      <c r="N229" s="89" t="s">
        <v>52</v>
      </c>
      <c r="O229" s="90"/>
      <c r="P229" s="90">
        <f>O227-P228</f>
        <v>12373695.031499999</v>
      </c>
    </row>
    <row r="230" spans="1:16" ht="18" customHeight="1" x14ac:dyDescent="0.2">
      <c r="A230" s="11"/>
      <c r="H230" s="63"/>
      <c r="N230" s="62" t="s">
        <v>31</v>
      </c>
      <c r="P230" s="69">
        <f>P229*1%</f>
        <v>123736.95031499999</v>
      </c>
    </row>
    <row r="231" spans="1:16" ht="18" customHeight="1" thickBot="1" x14ac:dyDescent="0.25">
      <c r="A231" s="11"/>
      <c r="H231" s="63"/>
      <c r="N231" s="62" t="s">
        <v>53</v>
      </c>
      <c r="P231" s="71">
        <f>P229*2%</f>
        <v>247473.90062999999</v>
      </c>
    </row>
    <row r="232" spans="1:16" ht="18" customHeight="1" x14ac:dyDescent="0.2">
      <c r="A232" s="11"/>
      <c r="H232" s="63"/>
      <c r="N232" s="66" t="s">
        <v>32</v>
      </c>
      <c r="O232" s="67"/>
      <c r="P232" s="70">
        <f>P229+P230-P231</f>
        <v>12249958.081185</v>
      </c>
    </row>
    <row r="234" spans="1:16" x14ac:dyDescent="0.2">
      <c r="A234" s="11"/>
      <c r="H234" s="63"/>
      <c r="P234" s="71"/>
    </row>
    <row r="235" spans="1:16" x14ac:dyDescent="0.2">
      <c r="A235" s="11"/>
      <c r="H235" s="63"/>
      <c r="O235" s="58"/>
      <c r="P235" s="71"/>
    </row>
    <row r="236" spans="1:16" s="3" customFormat="1" x14ac:dyDescent="0.25">
      <c r="A236" s="11"/>
      <c r="B236" s="2"/>
      <c r="C236" s="2"/>
      <c r="E236" s="12"/>
      <c r="H236" s="63"/>
      <c r="N236" s="15"/>
      <c r="O236" s="15"/>
      <c r="P236" s="15"/>
    </row>
    <row r="237" spans="1:16" s="3" customFormat="1" x14ac:dyDescent="0.25">
      <c r="A237" s="11"/>
      <c r="B237" s="2"/>
      <c r="C237" s="2"/>
      <c r="E237" s="12"/>
      <c r="H237" s="63"/>
      <c r="N237" s="15"/>
      <c r="O237" s="15"/>
      <c r="P237" s="15"/>
    </row>
    <row r="238" spans="1:16" s="3" customFormat="1" x14ac:dyDescent="0.25">
      <c r="A238" s="11"/>
      <c r="B238" s="2"/>
      <c r="C238" s="2"/>
      <c r="E238" s="12"/>
      <c r="H238" s="63"/>
      <c r="N238" s="15"/>
      <c r="O238" s="15"/>
      <c r="P238" s="15"/>
    </row>
    <row r="239" spans="1:16" s="3" customFormat="1" x14ac:dyDescent="0.25">
      <c r="A239" s="11"/>
      <c r="B239" s="2"/>
      <c r="C239" s="2"/>
      <c r="E239" s="12"/>
      <c r="H239" s="63"/>
      <c r="N239" s="15"/>
      <c r="O239" s="15"/>
      <c r="P239" s="15"/>
    </row>
    <row r="240" spans="1:16" s="3" customFormat="1" x14ac:dyDescent="0.25">
      <c r="A240" s="11"/>
      <c r="B240" s="2"/>
      <c r="C240" s="2"/>
      <c r="E240" s="12"/>
      <c r="H240" s="63"/>
      <c r="N240" s="15"/>
      <c r="O240" s="15"/>
      <c r="P240" s="15"/>
    </row>
    <row r="241" spans="1:16" s="3" customFormat="1" x14ac:dyDescent="0.25">
      <c r="A241" s="11"/>
      <c r="B241" s="2"/>
      <c r="C241" s="2"/>
      <c r="E241" s="12"/>
      <c r="H241" s="63"/>
      <c r="N241" s="15"/>
      <c r="O241" s="15"/>
      <c r="P241" s="15"/>
    </row>
    <row r="242" spans="1:16" s="3" customFormat="1" x14ac:dyDescent="0.25">
      <c r="A242" s="11"/>
      <c r="B242" s="2"/>
      <c r="C242" s="2"/>
      <c r="E242" s="12"/>
      <c r="H242" s="63"/>
      <c r="N242" s="15"/>
      <c r="O242" s="15"/>
      <c r="P242" s="15"/>
    </row>
    <row r="243" spans="1:16" s="3" customFormat="1" x14ac:dyDescent="0.25">
      <c r="A243" s="11"/>
      <c r="B243" s="2"/>
      <c r="C243" s="2"/>
      <c r="E243" s="12"/>
      <c r="H243" s="63"/>
      <c r="N243" s="15"/>
      <c r="O243" s="15"/>
      <c r="P243" s="15"/>
    </row>
    <row r="244" spans="1:16" s="3" customFormat="1" x14ac:dyDescent="0.25">
      <c r="A244" s="11"/>
      <c r="B244" s="2"/>
      <c r="C244" s="2"/>
      <c r="E244" s="12"/>
      <c r="H244" s="63"/>
      <c r="N244" s="15"/>
      <c r="O244" s="15"/>
      <c r="P244" s="15"/>
    </row>
    <row r="245" spans="1:16" s="3" customFormat="1" x14ac:dyDescent="0.25">
      <c r="A245" s="11"/>
      <c r="B245" s="2"/>
      <c r="C245" s="2"/>
      <c r="E245" s="12"/>
      <c r="H245" s="63"/>
      <c r="N245" s="15"/>
      <c r="O245" s="15"/>
      <c r="P245" s="15"/>
    </row>
    <row r="246" spans="1:16" s="3" customFormat="1" x14ac:dyDescent="0.25">
      <c r="A246" s="11"/>
      <c r="B246" s="2"/>
      <c r="C246" s="2"/>
      <c r="E246" s="12"/>
      <c r="H246" s="63"/>
      <c r="N246" s="15"/>
      <c r="O246" s="15"/>
      <c r="P246" s="15"/>
    </row>
    <row r="247" spans="1:16" s="3" customFormat="1" x14ac:dyDescent="0.25">
      <c r="A247" s="11"/>
      <c r="B247" s="2"/>
      <c r="C247" s="2"/>
      <c r="E247" s="12"/>
      <c r="H247" s="63"/>
      <c r="N247" s="15"/>
      <c r="O247" s="15"/>
      <c r="P247" s="15"/>
    </row>
  </sheetData>
  <mergeCells count="2">
    <mergeCell ref="A227:L227"/>
    <mergeCell ref="O227:P227"/>
  </mergeCells>
  <conditionalFormatting sqref="B3:B180">
    <cfRule type="duplicateValues" dxfId="512" priority="2"/>
  </conditionalFormatting>
  <conditionalFormatting sqref="B181">
    <cfRule type="duplicateValues" dxfId="511" priority="1"/>
  </conditionalFormatting>
  <conditionalFormatting sqref="B182:B226">
    <cfRule type="duplicateValues" dxfId="510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35" sqref="O3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125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402319</v>
      </c>
      <c r="B3" s="74" t="s">
        <v>434</v>
      </c>
      <c r="C3" s="9" t="s">
        <v>435</v>
      </c>
      <c r="D3" s="76" t="s">
        <v>86</v>
      </c>
      <c r="E3" s="13">
        <v>44502</v>
      </c>
      <c r="F3" s="76" t="s">
        <v>87</v>
      </c>
      <c r="G3" s="13">
        <v>44502</v>
      </c>
      <c r="H3" s="10" t="s">
        <v>433</v>
      </c>
      <c r="I3" s="1">
        <v>110</v>
      </c>
      <c r="J3" s="1">
        <v>40</v>
      </c>
      <c r="K3" s="1">
        <v>32</v>
      </c>
      <c r="L3" s="1">
        <v>20</v>
      </c>
      <c r="M3" s="80">
        <v>35.200000000000003</v>
      </c>
      <c r="N3" s="95">
        <v>35.200000000000003</v>
      </c>
      <c r="O3" s="64">
        <v>2530</v>
      </c>
      <c r="P3" s="65">
        <f>Table22457891011234567[[#This Row],[PEMBULATAN]]*O3</f>
        <v>89056</v>
      </c>
    </row>
    <row r="4" spans="1:16" ht="26.25" customHeight="1" x14ac:dyDescent="0.2">
      <c r="A4" s="14"/>
      <c r="B4" s="75"/>
      <c r="C4" s="9" t="s">
        <v>436</v>
      </c>
      <c r="D4" s="76" t="s">
        <v>86</v>
      </c>
      <c r="E4" s="13">
        <v>44502</v>
      </c>
      <c r="F4" s="76" t="s">
        <v>87</v>
      </c>
      <c r="G4" s="13">
        <v>44502</v>
      </c>
      <c r="H4" s="10" t="s">
        <v>433</v>
      </c>
      <c r="I4" s="1">
        <v>80</v>
      </c>
      <c r="J4" s="1">
        <v>61</v>
      </c>
      <c r="K4" s="1">
        <v>22</v>
      </c>
      <c r="L4" s="1">
        <v>7</v>
      </c>
      <c r="M4" s="80">
        <v>26.84</v>
      </c>
      <c r="N4" s="95">
        <v>26.84</v>
      </c>
      <c r="O4" s="64">
        <v>2530</v>
      </c>
      <c r="P4" s="65">
        <f>Table22457891011234567[[#This Row],[PEMBULATAN]]*O4</f>
        <v>67905.2</v>
      </c>
    </row>
    <row r="5" spans="1:16" ht="26.25" customHeight="1" x14ac:dyDescent="0.2">
      <c r="A5" s="14"/>
      <c r="B5" s="14"/>
      <c r="C5" s="9" t="s">
        <v>437</v>
      </c>
      <c r="D5" s="76" t="s">
        <v>86</v>
      </c>
      <c r="E5" s="13">
        <v>44502</v>
      </c>
      <c r="F5" s="76" t="s">
        <v>87</v>
      </c>
      <c r="G5" s="13">
        <v>44502</v>
      </c>
      <c r="H5" s="10" t="s">
        <v>433</v>
      </c>
      <c r="I5" s="1">
        <v>100</v>
      </c>
      <c r="J5" s="1">
        <v>45</v>
      </c>
      <c r="K5" s="1">
        <v>26</v>
      </c>
      <c r="L5" s="1">
        <v>9</v>
      </c>
      <c r="M5" s="80">
        <v>29.25</v>
      </c>
      <c r="N5" s="95">
        <v>29.25</v>
      </c>
      <c r="O5" s="64">
        <v>2530</v>
      </c>
      <c r="P5" s="65">
        <f>Table22457891011234567[[#This Row],[PEMBULATAN]]*O5</f>
        <v>74002.5</v>
      </c>
    </row>
    <row r="6" spans="1:16" ht="26.25" customHeight="1" x14ac:dyDescent="0.2">
      <c r="A6" s="14"/>
      <c r="B6" s="14"/>
      <c r="C6" s="73" t="s">
        <v>438</v>
      </c>
      <c r="D6" s="78" t="s">
        <v>86</v>
      </c>
      <c r="E6" s="13">
        <v>44502</v>
      </c>
      <c r="F6" s="76" t="s">
        <v>87</v>
      </c>
      <c r="G6" s="13">
        <v>44502</v>
      </c>
      <c r="H6" s="77" t="s">
        <v>433</v>
      </c>
      <c r="I6" s="16">
        <v>82</v>
      </c>
      <c r="J6" s="16">
        <v>60</v>
      </c>
      <c r="K6" s="16">
        <v>20</v>
      </c>
      <c r="L6" s="16">
        <v>9</v>
      </c>
      <c r="M6" s="81">
        <v>24.6</v>
      </c>
      <c r="N6" s="95">
        <v>24.6</v>
      </c>
      <c r="O6" s="64">
        <v>2530</v>
      </c>
      <c r="P6" s="65">
        <f>Table22457891011234567[[#This Row],[PEMBULATAN]]*O6</f>
        <v>62238</v>
      </c>
    </row>
    <row r="7" spans="1:16" ht="26.25" customHeight="1" x14ac:dyDescent="0.2">
      <c r="A7" s="14"/>
      <c r="B7" s="14"/>
      <c r="C7" s="73" t="s">
        <v>439</v>
      </c>
      <c r="D7" s="78" t="s">
        <v>86</v>
      </c>
      <c r="E7" s="13">
        <v>44502</v>
      </c>
      <c r="F7" s="76" t="s">
        <v>87</v>
      </c>
      <c r="G7" s="13">
        <v>44502</v>
      </c>
      <c r="H7" s="77" t="s">
        <v>433</v>
      </c>
      <c r="I7" s="16">
        <v>80</v>
      </c>
      <c r="J7" s="16">
        <v>60</v>
      </c>
      <c r="K7" s="16">
        <v>21</v>
      </c>
      <c r="L7" s="16">
        <v>4</v>
      </c>
      <c r="M7" s="81">
        <v>25.2</v>
      </c>
      <c r="N7" s="95">
        <v>25.2</v>
      </c>
      <c r="O7" s="64">
        <v>2530</v>
      </c>
      <c r="P7" s="65">
        <f>Table22457891011234567[[#This Row],[PEMBULATAN]]*O7</f>
        <v>63756</v>
      </c>
    </row>
    <row r="8" spans="1:16" ht="26.25" customHeight="1" x14ac:dyDescent="0.2">
      <c r="A8" s="14"/>
      <c r="B8" s="14"/>
      <c r="C8" s="73" t="s">
        <v>440</v>
      </c>
      <c r="D8" s="78" t="s">
        <v>86</v>
      </c>
      <c r="E8" s="13">
        <v>44502</v>
      </c>
      <c r="F8" s="76" t="s">
        <v>87</v>
      </c>
      <c r="G8" s="13">
        <v>44502</v>
      </c>
      <c r="H8" s="77" t="s">
        <v>433</v>
      </c>
      <c r="I8" s="16">
        <v>90</v>
      </c>
      <c r="J8" s="16">
        <v>43</v>
      </c>
      <c r="K8" s="16">
        <v>20</v>
      </c>
      <c r="L8" s="16">
        <v>9</v>
      </c>
      <c r="M8" s="81">
        <v>19.350000000000001</v>
      </c>
      <c r="N8" s="95">
        <v>20</v>
      </c>
      <c r="O8" s="64">
        <v>2530</v>
      </c>
      <c r="P8" s="65">
        <f>Table22457891011234567[[#This Row],[PEMBULATAN]]*O8</f>
        <v>50600</v>
      </c>
    </row>
    <row r="9" spans="1:16" ht="26.25" customHeight="1" x14ac:dyDescent="0.2">
      <c r="A9" s="14"/>
      <c r="B9" s="14"/>
      <c r="C9" s="73" t="s">
        <v>441</v>
      </c>
      <c r="D9" s="78" t="s">
        <v>86</v>
      </c>
      <c r="E9" s="13">
        <v>44502</v>
      </c>
      <c r="F9" s="76" t="s">
        <v>87</v>
      </c>
      <c r="G9" s="13">
        <v>44502</v>
      </c>
      <c r="H9" s="77" t="s">
        <v>433</v>
      </c>
      <c r="I9" s="16">
        <v>91</v>
      </c>
      <c r="J9" s="16">
        <v>40</v>
      </c>
      <c r="K9" s="16">
        <v>30</v>
      </c>
      <c r="L9" s="16">
        <v>3</v>
      </c>
      <c r="M9" s="81">
        <v>27.3</v>
      </c>
      <c r="N9" s="95">
        <v>28</v>
      </c>
      <c r="O9" s="64">
        <v>2530</v>
      </c>
      <c r="P9" s="65">
        <f>Table22457891011234567[[#This Row],[PEMBULATAN]]*O9</f>
        <v>70840</v>
      </c>
    </row>
    <row r="10" spans="1:16" ht="26.25" customHeight="1" x14ac:dyDescent="0.2">
      <c r="A10" s="14"/>
      <c r="B10" s="14"/>
      <c r="C10" s="73" t="s">
        <v>442</v>
      </c>
      <c r="D10" s="78" t="s">
        <v>86</v>
      </c>
      <c r="E10" s="13">
        <v>44502</v>
      </c>
      <c r="F10" s="76" t="s">
        <v>87</v>
      </c>
      <c r="G10" s="13">
        <v>44502</v>
      </c>
      <c r="H10" s="77" t="s">
        <v>433</v>
      </c>
      <c r="I10" s="16">
        <v>60</v>
      </c>
      <c r="J10" s="16">
        <v>52</v>
      </c>
      <c r="K10" s="16">
        <v>30</v>
      </c>
      <c r="L10" s="16">
        <v>3</v>
      </c>
      <c r="M10" s="81">
        <v>23.4</v>
      </c>
      <c r="N10" s="95">
        <v>24</v>
      </c>
      <c r="O10" s="64">
        <v>2530</v>
      </c>
      <c r="P10" s="65">
        <f>Table22457891011234567[[#This Row],[PEMBULATAN]]*O10</f>
        <v>60720</v>
      </c>
    </row>
    <row r="11" spans="1:16" ht="26.25" customHeight="1" x14ac:dyDescent="0.2">
      <c r="A11" s="14"/>
      <c r="B11" s="14"/>
      <c r="C11" s="73" t="s">
        <v>443</v>
      </c>
      <c r="D11" s="78" t="s">
        <v>86</v>
      </c>
      <c r="E11" s="13">
        <v>44502</v>
      </c>
      <c r="F11" s="76" t="s">
        <v>87</v>
      </c>
      <c r="G11" s="13">
        <v>44502</v>
      </c>
      <c r="H11" s="77" t="s">
        <v>433</v>
      </c>
      <c r="I11" s="16">
        <v>80</v>
      </c>
      <c r="J11" s="16">
        <v>53</v>
      </c>
      <c r="K11" s="16">
        <v>20</v>
      </c>
      <c r="L11" s="16">
        <v>2</v>
      </c>
      <c r="M11" s="81">
        <v>21.2</v>
      </c>
      <c r="N11" s="95">
        <v>21.2</v>
      </c>
      <c r="O11" s="64">
        <v>2530</v>
      </c>
      <c r="P11" s="65">
        <f>Table22457891011234567[[#This Row],[PEMBULATAN]]*O11</f>
        <v>53636</v>
      </c>
    </row>
    <row r="12" spans="1:16" ht="26.25" customHeight="1" x14ac:dyDescent="0.2">
      <c r="A12" s="14"/>
      <c r="B12" s="14"/>
      <c r="C12" s="73" t="s">
        <v>444</v>
      </c>
      <c r="D12" s="78" t="s">
        <v>86</v>
      </c>
      <c r="E12" s="13">
        <v>44502</v>
      </c>
      <c r="F12" s="76" t="s">
        <v>87</v>
      </c>
      <c r="G12" s="13">
        <v>44502</v>
      </c>
      <c r="H12" s="77" t="s">
        <v>433</v>
      </c>
      <c r="I12" s="16">
        <v>52</v>
      </c>
      <c r="J12" s="16">
        <v>40</v>
      </c>
      <c r="K12" s="16">
        <v>18</v>
      </c>
      <c r="L12" s="16">
        <v>1</v>
      </c>
      <c r="M12" s="81">
        <v>9.36</v>
      </c>
      <c r="N12" s="95">
        <v>10</v>
      </c>
      <c r="O12" s="64">
        <v>2530</v>
      </c>
      <c r="P12" s="65">
        <f>Table22457891011234567[[#This Row],[PEMBULATAN]]*O12</f>
        <v>25300</v>
      </c>
    </row>
    <row r="13" spans="1:16" ht="26.25" customHeight="1" x14ac:dyDescent="0.2">
      <c r="A13" s="14"/>
      <c r="B13" s="14"/>
      <c r="C13" s="73" t="s">
        <v>445</v>
      </c>
      <c r="D13" s="78" t="s">
        <v>86</v>
      </c>
      <c r="E13" s="13">
        <v>44502</v>
      </c>
      <c r="F13" s="76" t="s">
        <v>87</v>
      </c>
      <c r="G13" s="13">
        <v>44502</v>
      </c>
      <c r="H13" s="77" t="s">
        <v>433</v>
      </c>
      <c r="I13" s="16">
        <v>60</v>
      </c>
      <c r="J13" s="16">
        <v>60</v>
      </c>
      <c r="K13" s="16">
        <v>30</v>
      </c>
      <c r="L13" s="16">
        <v>2</v>
      </c>
      <c r="M13" s="81">
        <v>27</v>
      </c>
      <c r="N13" s="95">
        <v>27</v>
      </c>
      <c r="O13" s="64">
        <v>2530</v>
      </c>
      <c r="P13" s="65">
        <f>Table22457891011234567[[#This Row],[PEMBULATAN]]*O13</f>
        <v>68310</v>
      </c>
    </row>
    <row r="14" spans="1:16" ht="26.25" customHeight="1" x14ac:dyDescent="0.2">
      <c r="A14" s="14"/>
      <c r="B14" s="14"/>
      <c r="C14" s="73" t="s">
        <v>446</v>
      </c>
      <c r="D14" s="78" t="s">
        <v>86</v>
      </c>
      <c r="E14" s="13">
        <v>44502</v>
      </c>
      <c r="F14" s="76" t="s">
        <v>87</v>
      </c>
      <c r="G14" s="13">
        <v>44502</v>
      </c>
      <c r="H14" s="77" t="s">
        <v>433</v>
      </c>
      <c r="I14" s="16">
        <v>62</v>
      </c>
      <c r="J14" s="16">
        <v>41</v>
      </c>
      <c r="K14" s="16">
        <v>5</v>
      </c>
      <c r="L14" s="16">
        <v>1</v>
      </c>
      <c r="M14" s="81">
        <v>3.1775000000000002</v>
      </c>
      <c r="N14" s="95">
        <v>3.1775000000000002</v>
      </c>
      <c r="O14" s="64">
        <v>2530</v>
      </c>
      <c r="P14" s="65">
        <f>Table22457891011234567[[#This Row],[PEMBULATAN]]*O14</f>
        <v>8039.0750000000007</v>
      </c>
    </row>
    <row r="15" spans="1:16" ht="26.25" customHeight="1" x14ac:dyDescent="0.2">
      <c r="A15" s="14"/>
      <c r="B15" s="14"/>
      <c r="C15" s="73" t="s">
        <v>447</v>
      </c>
      <c r="D15" s="78" t="s">
        <v>86</v>
      </c>
      <c r="E15" s="13">
        <v>44502</v>
      </c>
      <c r="F15" s="76" t="s">
        <v>87</v>
      </c>
      <c r="G15" s="13">
        <v>44502</v>
      </c>
      <c r="H15" s="77" t="s">
        <v>433</v>
      </c>
      <c r="I15" s="16">
        <v>110</v>
      </c>
      <c r="J15" s="16">
        <v>24</v>
      </c>
      <c r="K15" s="16">
        <v>13</v>
      </c>
      <c r="L15" s="16">
        <v>4</v>
      </c>
      <c r="M15" s="81">
        <v>8.58</v>
      </c>
      <c r="N15" s="95">
        <v>8.58</v>
      </c>
      <c r="O15" s="64">
        <v>2530</v>
      </c>
      <c r="P15" s="65">
        <f>Table22457891011234567[[#This Row],[PEMBULATAN]]*O15</f>
        <v>21707.4</v>
      </c>
    </row>
    <row r="16" spans="1:16" ht="26.25" customHeight="1" x14ac:dyDescent="0.2">
      <c r="A16" s="14"/>
      <c r="B16" s="14"/>
      <c r="C16" s="73" t="s">
        <v>448</v>
      </c>
      <c r="D16" s="78" t="s">
        <v>86</v>
      </c>
      <c r="E16" s="13">
        <v>44502</v>
      </c>
      <c r="F16" s="76" t="s">
        <v>87</v>
      </c>
      <c r="G16" s="13">
        <v>44502</v>
      </c>
      <c r="H16" s="77" t="s">
        <v>433</v>
      </c>
      <c r="I16" s="16">
        <v>52</v>
      </c>
      <c r="J16" s="16">
        <v>34</v>
      </c>
      <c r="K16" s="16">
        <v>15</v>
      </c>
      <c r="L16" s="16">
        <v>1</v>
      </c>
      <c r="M16" s="81">
        <v>6.63</v>
      </c>
      <c r="N16" s="95">
        <v>6.63</v>
      </c>
      <c r="O16" s="64">
        <v>2530</v>
      </c>
      <c r="P16" s="65">
        <f>Table22457891011234567[[#This Row],[PEMBULATAN]]*O16</f>
        <v>16773.900000000001</v>
      </c>
    </row>
    <row r="17" spans="1:16" ht="26.25" customHeight="1" x14ac:dyDescent="0.2">
      <c r="A17" s="14"/>
      <c r="B17" s="14"/>
      <c r="C17" s="73" t="s">
        <v>449</v>
      </c>
      <c r="D17" s="78" t="s">
        <v>86</v>
      </c>
      <c r="E17" s="13">
        <v>44502</v>
      </c>
      <c r="F17" s="76" t="s">
        <v>87</v>
      </c>
      <c r="G17" s="13">
        <v>44502</v>
      </c>
      <c r="H17" s="77" t="s">
        <v>433</v>
      </c>
      <c r="I17" s="16">
        <v>53</v>
      </c>
      <c r="J17" s="16">
        <v>40</v>
      </c>
      <c r="K17" s="16">
        <v>25</v>
      </c>
      <c r="L17" s="16">
        <v>4</v>
      </c>
      <c r="M17" s="81">
        <v>13.25</v>
      </c>
      <c r="N17" s="95">
        <v>13.25</v>
      </c>
      <c r="O17" s="64">
        <v>2530</v>
      </c>
      <c r="P17" s="65">
        <f>Table22457891011234567[[#This Row],[PEMBULATAN]]*O17</f>
        <v>33522.5</v>
      </c>
    </row>
    <row r="18" spans="1:16" ht="26.25" customHeight="1" x14ac:dyDescent="0.2">
      <c r="A18" s="14"/>
      <c r="B18" s="14"/>
      <c r="C18" s="73" t="s">
        <v>450</v>
      </c>
      <c r="D18" s="78" t="s">
        <v>86</v>
      </c>
      <c r="E18" s="13">
        <v>44502</v>
      </c>
      <c r="F18" s="76" t="s">
        <v>87</v>
      </c>
      <c r="G18" s="13">
        <v>44502</v>
      </c>
      <c r="H18" s="77" t="s">
        <v>433</v>
      </c>
      <c r="I18" s="16">
        <v>60</v>
      </c>
      <c r="J18" s="16">
        <v>60</v>
      </c>
      <c r="K18" s="16">
        <v>20</v>
      </c>
      <c r="L18" s="16">
        <v>5</v>
      </c>
      <c r="M18" s="81">
        <v>18</v>
      </c>
      <c r="N18" s="95">
        <v>18</v>
      </c>
      <c r="O18" s="64">
        <v>2530</v>
      </c>
      <c r="P18" s="65">
        <f>Table22457891011234567[[#This Row],[PEMBULATAN]]*O18</f>
        <v>45540</v>
      </c>
    </row>
    <row r="19" spans="1:16" ht="26.25" customHeight="1" x14ac:dyDescent="0.2">
      <c r="A19" s="14"/>
      <c r="B19" s="14"/>
      <c r="C19" s="73" t="s">
        <v>451</v>
      </c>
      <c r="D19" s="78" t="s">
        <v>86</v>
      </c>
      <c r="E19" s="13">
        <v>44502</v>
      </c>
      <c r="F19" s="76" t="s">
        <v>87</v>
      </c>
      <c r="G19" s="13">
        <v>44502</v>
      </c>
      <c r="H19" s="77" t="s">
        <v>433</v>
      </c>
      <c r="I19" s="16">
        <v>90</v>
      </c>
      <c r="J19" s="16">
        <v>63</v>
      </c>
      <c r="K19" s="16">
        <v>40</v>
      </c>
      <c r="L19" s="16">
        <v>8</v>
      </c>
      <c r="M19" s="81">
        <v>56.7</v>
      </c>
      <c r="N19" s="95">
        <v>56.7</v>
      </c>
      <c r="O19" s="64">
        <v>2530</v>
      </c>
      <c r="P19" s="65">
        <f>Table22457891011234567[[#This Row],[PEMBULATAN]]*O19</f>
        <v>143451</v>
      </c>
    </row>
    <row r="20" spans="1:16" ht="26.25" customHeight="1" x14ac:dyDescent="0.2">
      <c r="A20" s="14"/>
      <c r="B20" s="14"/>
      <c r="C20" s="73" t="s">
        <v>452</v>
      </c>
      <c r="D20" s="78" t="s">
        <v>86</v>
      </c>
      <c r="E20" s="13">
        <v>44502</v>
      </c>
      <c r="F20" s="76" t="s">
        <v>87</v>
      </c>
      <c r="G20" s="13">
        <v>44502</v>
      </c>
      <c r="H20" s="77" t="s">
        <v>433</v>
      </c>
      <c r="I20" s="16">
        <v>66</v>
      </c>
      <c r="J20" s="16">
        <v>30</v>
      </c>
      <c r="K20" s="16">
        <v>10</v>
      </c>
      <c r="L20" s="16">
        <v>3</v>
      </c>
      <c r="M20" s="81">
        <v>4.95</v>
      </c>
      <c r="N20" s="95">
        <v>4.95</v>
      </c>
      <c r="O20" s="64">
        <v>2530</v>
      </c>
      <c r="P20" s="65">
        <f>Table22457891011234567[[#This Row],[PEMBULATAN]]*O20</f>
        <v>12523.5</v>
      </c>
    </row>
    <row r="21" spans="1:16" ht="26.25" customHeight="1" x14ac:dyDescent="0.2">
      <c r="A21" s="14"/>
      <c r="B21" s="14"/>
      <c r="C21" s="73" t="s">
        <v>453</v>
      </c>
      <c r="D21" s="78" t="s">
        <v>86</v>
      </c>
      <c r="E21" s="13">
        <v>44502</v>
      </c>
      <c r="F21" s="76" t="s">
        <v>87</v>
      </c>
      <c r="G21" s="13">
        <v>44502</v>
      </c>
      <c r="H21" s="77" t="s">
        <v>433</v>
      </c>
      <c r="I21" s="16">
        <v>80</v>
      </c>
      <c r="J21" s="16">
        <v>63</v>
      </c>
      <c r="K21" s="16">
        <v>24</v>
      </c>
      <c r="L21" s="16">
        <v>9</v>
      </c>
      <c r="M21" s="81">
        <v>30.24</v>
      </c>
      <c r="N21" s="95">
        <v>30.24</v>
      </c>
      <c r="O21" s="64">
        <v>2530</v>
      </c>
      <c r="P21" s="65">
        <f>Table22457891011234567[[#This Row],[PEMBULATAN]]*O21</f>
        <v>76507.199999999997</v>
      </c>
    </row>
    <row r="22" spans="1:16" ht="26.25" customHeight="1" x14ac:dyDescent="0.2">
      <c r="A22" s="14"/>
      <c r="B22" s="14"/>
      <c r="C22" s="73" t="s">
        <v>454</v>
      </c>
      <c r="D22" s="78" t="s">
        <v>86</v>
      </c>
      <c r="E22" s="13">
        <v>44502</v>
      </c>
      <c r="F22" s="76" t="s">
        <v>87</v>
      </c>
      <c r="G22" s="13">
        <v>44502</v>
      </c>
      <c r="H22" s="77" t="s">
        <v>433</v>
      </c>
      <c r="I22" s="16">
        <v>90</v>
      </c>
      <c r="J22" s="16">
        <v>62</v>
      </c>
      <c r="K22" s="16">
        <v>30</v>
      </c>
      <c r="L22" s="16">
        <v>3</v>
      </c>
      <c r="M22" s="81">
        <v>41.85</v>
      </c>
      <c r="N22" s="95">
        <v>41.85</v>
      </c>
      <c r="O22" s="64">
        <v>2530</v>
      </c>
      <c r="P22" s="65">
        <f>Table22457891011234567[[#This Row],[PEMBULATAN]]*O22</f>
        <v>105880.5</v>
      </c>
    </row>
    <row r="23" spans="1:16" ht="26.25" customHeight="1" x14ac:dyDescent="0.2">
      <c r="A23" s="14"/>
      <c r="B23" s="14"/>
      <c r="C23" s="73" t="s">
        <v>455</v>
      </c>
      <c r="D23" s="78" t="s">
        <v>86</v>
      </c>
      <c r="E23" s="13">
        <v>44502</v>
      </c>
      <c r="F23" s="76" t="s">
        <v>87</v>
      </c>
      <c r="G23" s="13">
        <v>44502</v>
      </c>
      <c r="H23" s="77" t="s">
        <v>433</v>
      </c>
      <c r="I23" s="16">
        <v>70</v>
      </c>
      <c r="J23" s="16">
        <v>43</v>
      </c>
      <c r="K23" s="16">
        <v>20</v>
      </c>
      <c r="L23" s="16">
        <v>6</v>
      </c>
      <c r="M23" s="81">
        <v>15.05</v>
      </c>
      <c r="N23" s="95">
        <v>15.05</v>
      </c>
      <c r="O23" s="64">
        <v>2530</v>
      </c>
      <c r="P23" s="65">
        <f>Table22457891011234567[[#This Row],[PEMBULATAN]]*O23</f>
        <v>38076.5</v>
      </c>
    </row>
    <row r="24" spans="1:16" ht="26.25" customHeight="1" x14ac:dyDescent="0.2">
      <c r="A24" s="14"/>
      <c r="B24" s="14"/>
      <c r="C24" s="73" t="s">
        <v>456</v>
      </c>
      <c r="D24" s="78" t="s">
        <v>86</v>
      </c>
      <c r="E24" s="13">
        <v>44502</v>
      </c>
      <c r="F24" s="76" t="s">
        <v>87</v>
      </c>
      <c r="G24" s="13">
        <v>44502</v>
      </c>
      <c r="H24" s="77" t="s">
        <v>433</v>
      </c>
      <c r="I24" s="16">
        <v>80</v>
      </c>
      <c r="J24" s="16">
        <v>62</v>
      </c>
      <c r="K24" s="16">
        <v>30</v>
      </c>
      <c r="L24" s="16">
        <v>6</v>
      </c>
      <c r="M24" s="81">
        <v>37.200000000000003</v>
      </c>
      <c r="N24" s="95">
        <v>37.200000000000003</v>
      </c>
      <c r="O24" s="64">
        <v>2530</v>
      </c>
      <c r="P24" s="65">
        <f>Table22457891011234567[[#This Row],[PEMBULATAN]]*O24</f>
        <v>94116</v>
      </c>
    </row>
    <row r="25" spans="1:16" ht="26.25" customHeight="1" x14ac:dyDescent="0.2">
      <c r="A25" s="14"/>
      <c r="B25" s="14"/>
      <c r="C25" s="73" t="s">
        <v>457</v>
      </c>
      <c r="D25" s="78" t="s">
        <v>86</v>
      </c>
      <c r="E25" s="13">
        <v>44502</v>
      </c>
      <c r="F25" s="76" t="s">
        <v>87</v>
      </c>
      <c r="G25" s="13">
        <v>44502</v>
      </c>
      <c r="H25" s="77" t="s">
        <v>433</v>
      </c>
      <c r="I25" s="16">
        <v>35</v>
      </c>
      <c r="J25" s="16">
        <v>26</v>
      </c>
      <c r="K25" s="16">
        <v>30</v>
      </c>
      <c r="L25" s="16">
        <v>4</v>
      </c>
      <c r="M25" s="81">
        <v>6.8250000000000002</v>
      </c>
      <c r="N25" s="95">
        <v>6.8250000000000002</v>
      </c>
      <c r="O25" s="64">
        <v>2530</v>
      </c>
      <c r="P25" s="65">
        <f>Table22457891011234567[[#This Row],[PEMBULATAN]]*O25</f>
        <v>17267.25</v>
      </c>
    </row>
    <row r="26" spans="1:16" ht="26.25" customHeight="1" x14ac:dyDescent="0.2">
      <c r="A26" s="14"/>
      <c r="B26" s="14"/>
      <c r="C26" s="73" t="s">
        <v>458</v>
      </c>
      <c r="D26" s="78" t="s">
        <v>86</v>
      </c>
      <c r="E26" s="13">
        <v>44502</v>
      </c>
      <c r="F26" s="76" t="s">
        <v>87</v>
      </c>
      <c r="G26" s="13">
        <v>44502</v>
      </c>
      <c r="H26" s="77" t="s">
        <v>433</v>
      </c>
      <c r="I26" s="16">
        <v>93</v>
      </c>
      <c r="J26" s="16">
        <v>50</v>
      </c>
      <c r="K26" s="16">
        <v>30</v>
      </c>
      <c r="L26" s="16">
        <v>14</v>
      </c>
      <c r="M26" s="81">
        <v>34.875</v>
      </c>
      <c r="N26" s="95">
        <v>34.875</v>
      </c>
      <c r="O26" s="64">
        <v>2530</v>
      </c>
      <c r="P26" s="65">
        <f>Table22457891011234567[[#This Row],[PEMBULATAN]]*O26</f>
        <v>88233.75</v>
      </c>
    </row>
    <row r="27" spans="1:16" ht="26.25" customHeight="1" x14ac:dyDescent="0.2">
      <c r="A27" s="14"/>
      <c r="B27" s="14"/>
      <c r="C27" s="73" t="s">
        <v>459</v>
      </c>
      <c r="D27" s="78" t="s">
        <v>86</v>
      </c>
      <c r="E27" s="13">
        <v>44502</v>
      </c>
      <c r="F27" s="76" t="s">
        <v>87</v>
      </c>
      <c r="G27" s="13">
        <v>44502</v>
      </c>
      <c r="H27" s="77" t="s">
        <v>433</v>
      </c>
      <c r="I27" s="16">
        <v>73</v>
      </c>
      <c r="J27" s="16">
        <v>40</v>
      </c>
      <c r="K27" s="16">
        <v>40</v>
      </c>
      <c r="L27" s="16">
        <v>9</v>
      </c>
      <c r="M27" s="81">
        <v>29.2</v>
      </c>
      <c r="N27" s="95">
        <v>29.2</v>
      </c>
      <c r="O27" s="64">
        <v>2530</v>
      </c>
      <c r="P27" s="65">
        <f>Table22457891011234567[[#This Row],[PEMBULATAN]]*O27</f>
        <v>73876</v>
      </c>
    </row>
    <row r="28" spans="1:16" ht="26.25" customHeight="1" x14ac:dyDescent="0.2">
      <c r="A28" s="14"/>
      <c r="B28" s="14"/>
      <c r="C28" s="73" t="s">
        <v>460</v>
      </c>
      <c r="D28" s="78" t="s">
        <v>86</v>
      </c>
      <c r="E28" s="13">
        <v>44502</v>
      </c>
      <c r="F28" s="76" t="s">
        <v>87</v>
      </c>
      <c r="G28" s="13">
        <v>44502</v>
      </c>
      <c r="H28" s="77" t="s">
        <v>433</v>
      </c>
      <c r="I28" s="16">
        <v>35</v>
      </c>
      <c r="J28" s="16">
        <v>26</v>
      </c>
      <c r="K28" s="16">
        <v>30</v>
      </c>
      <c r="L28" s="16">
        <v>4</v>
      </c>
      <c r="M28" s="81">
        <v>6.8250000000000002</v>
      </c>
      <c r="N28" s="95">
        <v>6.8250000000000002</v>
      </c>
      <c r="O28" s="64">
        <v>2530</v>
      </c>
      <c r="P28" s="65">
        <f>Table22457891011234567[[#This Row],[PEMBULATAN]]*O28</f>
        <v>17267.25</v>
      </c>
    </row>
    <row r="29" spans="1:16" ht="26.25" customHeight="1" x14ac:dyDescent="0.2">
      <c r="A29" s="14"/>
      <c r="B29" s="14"/>
      <c r="C29" s="73" t="s">
        <v>461</v>
      </c>
      <c r="D29" s="78" t="s">
        <v>86</v>
      </c>
      <c r="E29" s="13">
        <v>44502</v>
      </c>
      <c r="F29" s="76" t="s">
        <v>87</v>
      </c>
      <c r="G29" s="13">
        <v>44502</v>
      </c>
      <c r="H29" s="77" t="s">
        <v>433</v>
      </c>
      <c r="I29" s="16">
        <v>104</v>
      </c>
      <c r="J29" s="16">
        <v>12</v>
      </c>
      <c r="K29" s="16">
        <v>10</v>
      </c>
      <c r="L29" s="16">
        <v>2</v>
      </c>
      <c r="M29" s="81">
        <v>3.12</v>
      </c>
      <c r="N29" s="95">
        <v>3.12</v>
      </c>
      <c r="O29" s="64">
        <v>2530</v>
      </c>
      <c r="P29" s="65">
        <f>Table22457891011234567[[#This Row],[PEMBULATAN]]*O29</f>
        <v>7893.6</v>
      </c>
    </row>
    <row r="30" spans="1:16" ht="26.25" customHeight="1" x14ac:dyDescent="0.2">
      <c r="A30" s="14"/>
      <c r="B30" s="14"/>
      <c r="C30" s="73" t="s">
        <v>462</v>
      </c>
      <c r="D30" s="78" t="s">
        <v>86</v>
      </c>
      <c r="E30" s="13">
        <v>44502</v>
      </c>
      <c r="F30" s="76" t="s">
        <v>87</v>
      </c>
      <c r="G30" s="13">
        <v>44502</v>
      </c>
      <c r="H30" s="77" t="s">
        <v>433</v>
      </c>
      <c r="I30" s="16">
        <v>60</v>
      </c>
      <c r="J30" s="16">
        <v>51</v>
      </c>
      <c r="K30" s="16">
        <v>40</v>
      </c>
      <c r="L30" s="16">
        <v>8</v>
      </c>
      <c r="M30" s="81">
        <v>30.6</v>
      </c>
      <c r="N30" s="95">
        <v>30.6</v>
      </c>
      <c r="O30" s="64">
        <v>2530</v>
      </c>
      <c r="P30" s="65">
        <f>Table22457891011234567[[#This Row],[PEMBULATAN]]*O30</f>
        <v>77418</v>
      </c>
    </row>
    <row r="31" spans="1:16" ht="26.25" customHeight="1" x14ac:dyDescent="0.2">
      <c r="A31" s="14"/>
      <c r="B31" s="119"/>
      <c r="C31" s="73" t="s">
        <v>463</v>
      </c>
      <c r="D31" s="78" t="s">
        <v>86</v>
      </c>
      <c r="E31" s="13">
        <v>44502</v>
      </c>
      <c r="F31" s="76" t="s">
        <v>87</v>
      </c>
      <c r="G31" s="13">
        <v>44502</v>
      </c>
      <c r="H31" s="77" t="s">
        <v>433</v>
      </c>
      <c r="I31" s="16">
        <v>74</v>
      </c>
      <c r="J31" s="16">
        <v>30</v>
      </c>
      <c r="K31" s="16">
        <v>40</v>
      </c>
      <c r="L31" s="16">
        <v>14</v>
      </c>
      <c r="M31" s="81">
        <v>22.2</v>
      </c>
      <c r="N31" s="95">
        <v>22.2</v>
      </c>
      <c r="O31" s="64">
        <v>2530</v>
      </c>
      <c r="P31" s="65">
        <f>Table22457891011234567[[#This Row],[PEMBULATAN]]*O31</f>
        <v>56166</v>
      </c>
    </row>
    <row r="32" spans="1:16" ht="26.25" customHeight="1" x14ac:dyDescent="0.2">
      <c r="A32" s="14"/>
      <c r="B32" s="14" t="s">
        <v>464</v>
      </c>
      <c r="C32" s="73" t="s">
        <v>465</v>
      </c>
      <c r="D32" s="78" t="s">
        <v>86</v>
      </c>
      <c r="E32" s="13">
        <v>44502</v>
      </c>
      <c r="F32" s="76" t="s">
        <v>87</v>
      </c>
      <c r="G32" s="13">
        <v>44502</v>
      </c>
      <c r="H32" s="77" t="s">
        <v>433</v>
      </c>
      <c r="I32" s="16">
        <v>80</v>
      </c>
      <c r="J32" s="16">
        <v>52</v>
      </c>
      <c r="K32" s="16">
        <v>30</v>
      </c>
      <c r="L32" s="16">
        <v>19</v>
      </c>
      <c r="M32" s="81">
        <v>31.2</v>
      </c>
      <c r="N32" s="95">
        <v>31.2</v>
      </c>
      <c r="O32" s="64">
        <v>2530</v>
      </c>
      <c r="P32" s="65">
        <f>Table22457891011234567[[#This Row],[PEMBULATAN]]*O32</f>
        <v>78936</v>
      </c>
    </row>
    <row r="33" spans="1:16" ht="26.25" customHeight="1" x14ac:dyDescent="0.2">
      <c r="A33" s="14"/>
      <c r="B33" s="14"/>
      <c r="C33" s="73" t="s">
        <v>466</v>
      </c>
      <c r="D33" s="78" t="s">
        <v>86</v>
      </c>
      <c r="E33" s="13">
        <v>44502</v>
      </c>
      <c r="F33" s="76" t="s">
        <v>87</v>
      </c>
      <c r="G33" s="13">
        <v>44502</v>
      </c>
      <c r="H33" s="77" t="s">
        <v>433</v>
      </c>
      <c r="I33" s="16">
        <v>60</v>
      </c>
      <c r="J33" s="16">
        <v>40</v>
      </c>
      <c r="K33" s="16">
        <v>30</v>
      </c>
      <c r="L33" s="16">
        <v>7</v>
      </c>
      <c r="M33" s="81">
        <v>18</v>
      </c>
      <c r="N33" s="72">
        <v>18</v>
      </c>
      <c r="O33" s="64">
        <v>2530</v>
      </c>
      <c r="P33" s="65">
        <f>Table22457891011234567[[#This Row],[PEMBULATAN]]*O33</f>
        <v>45540</v>
      </c>
    </row>
    <row r="34" spans="1:16" ht="22.5" customHeight="1" x14ac:dyDescent="0.2">
      <c r="A34" s="143" t="s">
        <v>30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5"/>
      <c r="M34" s="79">
        <f>SUBTOTAL(109,Table22457891011234567[KG VOLUME])</f>
        <v>687.17250000000013</v>
      </c>
      <c r="N34" s="68">
        <f>SUM(N3:N33)</f>
        <v>689.76250000000016</v>
      </c>
      <c r="O34" s="146">
        <f>SUM(P3:P33)</f>
        <v>1745099.125</v>
      </c>
      <c r="P34" s="147"/>
    </row>
    <row r="35" spans="1:16" ht="18" customHeight="1" x14ac:dyDescent="0.2">
      <c r="A35" s="85"/>
      <c r="B35" s="56" t="s">
        <v>42</v>
      </c>
      <c r="C35" s="55"/>
      <c r="D35" s="57" t="s">
        <v>43</v>
      </c>
      <c r="E35" s="85"/>
      <c r="F35" s="85"/>
      <c r="G35" s="85"/>
      <c r="H35" s="85"/>
      <c r="I35" s="85"/>
      <c r="J35" s="85"/>
      <c r="K35" s="85"/>
      <c r="L35" s="85"/>
      <c r="M35" s="86"/>
      <c r="N35" s="87" t="s">
        <v>51</v>
      </c>
      <c r="O35" s="88"/>
      <c r="P35" s="88">
        <f>O34*10%</f>
        <v>174509.91250000001</v>
      </c>
    </row>
    <row r="36" spans="1:16" ht="18" customHeight="1" thickBot="1" x14ac:dyDescent="0.25">
      <c r="A36" s="85"/>
      <c r="B36" s="56"/>
      <c r="C36" s="55"/>
      <c r="D36" s="57"/>
      <c r="E36" s="85"/>
      <c r="F36" s="85"/>
      <c r="G36" s="85"/>
      <c r="H36" s="85"/>
      <c r="I36" s="85"/>
      <c r="J36" s="85"/>
      <c r="K36" s="85"/>
      <c r="L36" s="85"/>
      <c r="M36" s="86"/>
      <c r="N36" s="89" t="s">
        <v>52</v>
      </c>
      <c r="O36" s="90"/>
      <c r="P36" s="90">
        <f>O34-P35</f>
        <v>1570589.2124999999</v>
      </c>
    </row>
    <row r="37" spans="1:16" ht="18" customHeight="1" x14ac:dyDescent="0.2">
      <c r="A37" s="11"/>
      <c r="H37" s="63"/>
      <c r="N37" s="62" t="s">
        <v>31</v>
      </c>
      <c r="P37" s="69">
        <f>P36*1%</f>
        <v>15705.892124999998</v>
      </c>
    </row>
    <row r="38" spans="1:16" ht="18" customHeight="1" thickBot="1" x14ac:dyDescent="0.25">
      <c r="A38" s="11"/>
      <c r="H38" s="63"/>
      <c r="N38" s="62" t="s">
        <v>53</v>
      </c>
      <c r="P38" s="71">
        <f>P36*2%</f>
        <v>31411.784249999997</v>
      </c>
    </row>
    <row r="39" spans="1:16" ht="18" customHeight="1" x14ac:dyDescent="0.2">
      <c r="A39" s="11"/>
      <c r="H39" s="63"/>
      <c r="N39" s="66" t="s">
        <v>32</v>
      </c>
      <c r="O39" s="67"/>
      <c r="P39" s="70">
        <f>P36+P37-P38</f>
        <v>1554883.3203749999</v>
      </c>
    </row>
    <row r="41" spans="1:16" x14ac:dyDescent="0.2">
      <c r="A41" s="11"/>
      <c r="H41" s="63"/>
      <c r="P41" s="71"/>
    </row>
    <row r="42" spans="1:16" x14ac:dyDescent="0.2">
      <c r="A42" s="11"/>
      <c r="H42" s="63"/>
      <c r="O42" s="58"/>
      <c r="P42" s="71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3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3"/>
      <c r="N54" s="15"/>
      <c r="O54" s="15"/>
      <c r="P54" s="15"/>
    </row>
  </sheetData>
  <mergeCells count="2">
    <mergeCell ref="A34:L34"/>
    <mergeCell ref="O34:P34"/>
  </mergeCells>
  <conditionalFormatting sqref="B3">
    <cfRule type="duplicateValues" dxfId="494" priority="2"/>
  </conditionalFormatting>
  <conditionalFormatting sqref="B4">
    <cfRule type="duplicateValues" dxfId="493" priority="1"/>
  </conditionalFormatting>
  <conditionalFormatting sqref="B5:B33">
    <cfRule type="duplicateValues" dxfId="492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7"/>
  <sheetViews>
    <sheetView zoomScale="110" zoomScaleNormal="110" workbookViewId="0">
      <pane xSplit="3" ySplit="2" topLeftCell="D82" activePane="bottomRight" state="frozen"/>
      <selection pane="topRight" activeCell="B1" sqref="B1"/>
      <selection pane="bottomLeft" activeCell="A3" sqref="A3"/>
      <selection pane="bottomRight" activeCell="O88" sqref="O8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8554687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403935</v>
      </c>
      <c r="B3" s="74" t="s">
        <v>467</v>
      </c>
      <c r="C3" s="9" t="s">
        <v>468</v>
      </c>
      <c r="D3" s="76" t="s">
        <v>86</v>
      </c>
      <c r="E3" s="13">
        <v>44503</v>
      </c>
      <c r="F3" s="76" t="s">
        <v>554</v>
      </c>
      <c r="G3" s="13">
        <v>44505</v>
      </c>
      <c r="H3" s="10" t="s">
        <v>555</v>
      </c>
      <c r="I3" s="1">
        <v>70</v>
      </c>
      <c r="J3" s="1">
        <v>60</v>
      </c>
      <c r="K3" s="1">
        <v>20</v>
      </c>
      <c r="L3" s="1">
        <v>6</v>
      </c>
      <c r="M3" s="80">
        <v>21</v>
      </c>
      <c r="N3" s="8">
        <v>21</v>
      </c>
      <c r="O3" s="64">
        <v>2530</v>
      </c>
      <c r="P3" s="65">
        <f>Table224578910112345678[[#This Row],[PEMBULATAN]]*O3</f>
        <v>53130</v>
      </c>
    </row>
    <row r="4" spans="1:16" ht="26.25" customHeight="1" x14ac:dyDescent="0.2">
      <c r="A4" s="14"/>
      <c r="B4" s="75"/>
      <c r="C4" s="9" t="s">
        <v>469</v>
      </c>
      <c r="D4" s="76" t="s">
        <v>86</v>
      </c>
      <c r="E4" s="13">
        <v>44503</v>
      </c>
      <c r="F4" s="76" t="s">
        <v>554</v>
      </c>
      <c r="G4" s="13">
        <v>44505</v>
      </c>
      <c r="H4" s="10" t="s">
        <v>555</v>
      </c>
      <c r="I4" s="1">
        <v>70</v>
      </c>
      <c r="J4" s="1">
        <v>60</v>
      </c>
      <c r="K4" s="1">
        <v>20</v>
      </c>
      <c r="L4" s="1">
        <v>6</v>
      </c>
      <c r="M4" s="80">
        <v>21</v>
      </c>
      <c r="N4" s="8">
        <v>21</v>
      </c>
      <c r="O4" s="64">
        <v>2530</v>
      </c>
      <c r="P4" s="65">
        <f>Table224578910112345678[[#This Row],[PEMBULATAN]]*O4</f>
        <v>53130</v>
      </c>
    </row>
    <row r="5" spans="1:16" ht="26.25" customHeight="1" x14ac:dyDescent="0.2">
      <c r="A5" s="14"/>
      <c r="B5" s="14"/>
      <c r="C5" s="9" t="s">
        <v>470</v>
      </c>
      <c r="D5" s="76" t="s">
        <v>86</v>
      </c>
      <c r="E5" s="13">
        <v>44503</v>
      </c>
      <c r="F5" s="76" t="s">
        <v>554</v>
      </c>
      <c r="G5" s="13">
        <v>44505</v>
      </c>
      <c r="H5" s="10" t="s">
        <v>555</v>
      </c>
      <c r="I5" s="1">
        <v>70</v>
      </c>
      <c r="J5" s="1">
        <v>67</v>
      </c>
      <c r="K5" s="1">
        <v>26</v>
      </c>
      <c r="L5" s="1">
        <v>5</v>
      </c>
      <c r="M5" s="80">
        <v>30.484999999999999</v>
      </c>
      <c r="N5" s="8">
        <v>31</v>
      </c>
      <c r="O5" s="64">
        <v>2530</v>
      </c>
      <c r="P5" s="65">
        <f>Table224578910112345678[[#This Row],[PEMBULATAN]]*O5</f>
        <v>78430</v>
      </c>
    </row>
    <row r="6" spans="1:16" ht="26.25" customHeight="1" x14ac:dyDescent="0.2">
      <c r="A6" s="14"/>
      <c r="B6" s="14"/>
      <c r="C6" s="73" t="s">
        <v>471</v>
      </c>
      <c r="D6" s="78" t="s">
        <v>86</v>
      </c>
      <c r="E6" s="13">
        <v>44503</v>
      </c>
      <c r="F6" s="76" t="s">
        <v>554</v>
      </c>
      <c r="G6" s="13">
        <v>44505</v>
      </c>
      <c r="H6" s="77" t="s">
        <v>555</v>
      </c>
      <c r="I6" s="16">
        <v>75</v>
      </c>
      <c r="J6" s="16">
        <v>69</v>
      </c>
      <c r="K6" s="16">
        <v>15</v>
      </c>
      <c r="L6" s="16">
        <v>4</v>
      </c>
      <c r="M6" s="81">
        <v>19.40625</v>
      </c>
      <c r="N6" s="72">
        <v>20</v>
      </c>
      <c r="O6" s="64">
        <v>2530</v>
      </c>
      <c r="P6" s="65">
        <f>Table224578910112345678[[#This Row],[PEMBULATAN]]*O6</f>
        <v>50600</v>
      </c>
    </row>
    <row r="7" spans="1:16" ht="26.25" customHeight="1" x14ac:dyDescent="0.2">
      <c r="A7" s="14"/>
      <c r="B7" s="14"/>
      <c r="C7" s="73" t="s">
        <v>472</v>
      </c>
      <c r="D7" s="78" t="s">
        <v>86</v>
      </c>
      <c r="E7" s="13">
        <v>44503</v>
      </c>
      <c r="F7" s="76" t="s">
        <v>554</v>
      </c>
      <c r="G7" s="13">
        <v>44505</v>
      </c>
      <c r="H7" s="77" t="s">
        <v>555</v>
      </c>
      <c r="I7" s="16">
        <v>50</v>
      </c>
      <c r="J7" s="16">
        <v>45</v>
      </c>
      <c r="K7" s="16">
        <v>19</v>
      </c>
      <c r="L7" s="16">
        <v>3</v>
      </c>
      <c r="M7" s="81">
        <v>10.6875</v>
      </c>
      <c r="N7" s="95">
        <v>10.6875</v>
      </c>
      <c r="O7" s="64">
        <v>2530</v>
      </c>
      <c r="P7" s="65">
        <f>Table224578910112345678[[#This Row],[PEMBULATAN]]*O7</f>
        <v>27039.375</v>
      </c>
    </row>
    <row r="8" spans="1:16" ht="26.25" customHeight="1" x14ac:dyDescent="0.2">
      <c r="A8" s="14"/>
      <c r="B8" s="14"/>
      <c r="C8" s="73" t="s">
        <v>473</v>
      </c>
      <c r="D8" s="78" t="s">
        <v>86</v>
      </c>
      <c r="E8" s="13">
        <v>44503</v>
      </c>
      <c r="F8" s="76" t="s">
        <v>554</v>
      </c>
      <c r="G8" s="13">
        <v>44505</v>
      </c>
      <c r="H8" s="77" t="s">
        <v>555</v>
      </c>
      <c r="I8" s="16">
        <v>73</v>
      </c>
      <c r="J8" s="16">
        <v>58</v>
      </c>
      <c r="K8" s="16">
        <v>21</v>
      </c>
      <c r="L8" s="16">
        <v>5</v>
      </c>
      <c r="M8" s="81">
        <v>22.2285</v>
      </c>
      <c r="N8" s="95">
        <v>22.2285</v>
      </c>
      <c r="O8" s="64">
        <v>2530</v>
      </c>
      <c r="P8" s="65">
        <f>Table224578910112345678[[#This Row],[PEMBULATAN]]*O8</f>
        <v>56238.105000000003</v>
      </c>
    </row>
    <row r="9" spans="1:16" ht="26.25" customHeight="1" x14ac:dyDescent="0.2">
      <c r="A9" s="14"/>
      <c r="B9" s="14"/>
      <c r="C9" s="73" t="s">
        <v>474</v>
      </c>
      <c r="D9" s="78" t="s">
        <v>86</v>
      </c>
      <c r="E9" s="13">
        <v>44503</v>
      </c>
      <c r="F9" s="76" t="s">
        <v>554</v>
      </c>
      <c r="G9" s="13">
        <v>44505</v>
      </c>
      <c r="H9" s="77" t="s">
        <v>555</v>
      </c>
      <c r="I9" s="16">
        <v>85</v>
      </c>
      <c r="J9" s="16">
        <v>51</v>
      </c>
      <c r="K9" s="16">
        <v>32</v>
      </c>
      <c r="L9" s="16">
        <v>17</v>
      </c>
      <c r="M9" s="81">
        <v>34.68</v>
      </c>
      <c r="N9" s="95">
        <v>34.68</v>
      </c>
      <c r="O9" s="64">
        <v>2530</v>
      </c>
      <c r="P9" s="65">
        <f>Table224578910112345678[[#This Row],[PEMBULATAN]]*O9</f>
        <v>87740.4</v>
      </c>
    </row>
    <row r="10" spans="1:16" ht="26.25" customHeight="1" x14ac:dyDescent="0.2">
      <c r="A10" s="14"/>
      <c r="B10" s="14"/>
      <c r="C10" s="73" t="s">
        <v>475</v>
      </c>
      <c r="D10" s="78" t="s">
        <v>86</v>
      </c>
      <c r="E10" s="13">
        <v>44503</v>
      </c>
      <c r="F10" s="76" t="s">
        <v>554</v>
      </c>
      <c r="G10" s="13">
        <v>44505</v>
      </c>
      <c r="H10" s="77" t="s">
        <v>555</v>
      </c>
      <c r="I10" s="16">
        <v>50</v>
      </c>
      <c r="J10" s="16">
        <v>40</v>
      </c>
      <c r="K10" s="16">
        <v>18</v>
      </c>
      <c r="L10" s="16">
        <v>3</v>
      </c>
      <c r="M10" s="81">
        <v>9</v>
      </c>
      <c r="N10" s="95">
        <v>9</v>
      </c>
      <c r="O10" s="64">
        <v>2530</v>
      </c>
      <c r="P10" s="65">
        <f>Table224578910112345678[[#This Row],[PEMBULATAN]]*O10</f>
        <v>22770</v>
      </c>
    </row>
    <row r="11" spans="1:16" ht="26.25" customHeight="1" x14ac:dyDescent="0.2">
      <c r="A11" s="14"/>
      <c r="B11" s="14"/>
      <c r="C11" s="73" t="s">
        <v>476</v>
      </c>
      <c r="D11" s="78" t="s">
        <v>86</v>
      </c>
      <c r="E11" s="13">
        <v>44503</v>
      </c>
      <c r="F11" s="76" t="s">
        <v>554</v>
      </c>
      <c r="G11" s="13">
        <v>44505</v>
      </c>
      <c r="H11" s="77" t="s">
        <v>555</v>
      </c>
      <c r="I11" s="16">
        <v>74</v>
      </c>
      <c r="J11" s="16">
        <v>64</v>
      </c>
      <c r="K11" s="16">
        <v>21</v>
      </c>
      <c r="L11" s="16">
        <v>6</v>
      </c>
      <c r="M11" s="81">
        <v>24.864000000000001</v>
      </c>
      <c r="N11" s="95">
        <v>24.864000000000001</v>
      </c>
      <c r="O11" s="64">
        <v>2530</v>
      </c>
      <c r="P11" s="65">
        <f>Table224578910112345678[[#This Row],[PEMBULATAN]]*O11</f>
        <v>62905.920000000006</v>
      </c>
    </row>
    <row r="12" spans="1:16" ht="26.25" customHeight="1" x14ac:dyDescent="0.2">
      <c r="A12" s="14"/>
      <c r="B12" s="14"/>
      <c r="C12" s="73" t="s">
        <v>477</v>
      </c>
      <c r="D12" s="78" t="s">
        <v>86</v>
      </c>
      <c r="E12" s="13">
        <v>44503</v>
      </c>
      <c r="F12" s="76" t="s">
        <v>554</v>
      </c>
      <c r="G12" s="13">
        <v>44505</v>
      </c>
      <c r="H12" s="77" t="s">
        <v>555</v>
      </c>
      <c r="I12" s="16">
        <v>48</v>
      </c>
      <c r="J12" s="16">
        <v>45</v>
      </c>
      <c r="K12" s="16">
        <v>21</v>
      </c>
      <c r="L12" s="16">
        <v>4</v>
      </c>
      <c r="M12" s="81">
        <v>11.34</v>
      </c>
      <c r="N12" s="95">
        <v>12</v>
      </c>
      <c r="O12" s="64">
        <v>2530</v>
      </c>
      <c r="P12" s="65">
        <f>Table224578910112345678[[#This Row],[PEMBULATAN]]*O12</f>
        <v>30360</v>
      </c>
    </row>
    <row r="13" spans="1:16" ht="26.25" customHeight="1" x14ac:dyDescent="0.2">
      <c r="A13" s="14"/>
      <c r="B13" s="119"/>
      <c r="C13" s="73" t="s">
        <v>478</v>
      </c>
      <c r="D13" s="78" t="s">
        <v>86</v>
      </c>
      <c r="E13" s="13">
        <v>44503</v>
      </c>
      <c r="F13" s="76" t="s">
        <v>554</v>
      </c>
      <c r="G13" s="13">
        <v>44505</v>
      </c>
      <c r="H13" s="77" t="s">
        <v>555</v>
      </c>
      <c r="I13" s="16">
        <v>70</v>
      </c>
      <c r="J13" s="16">
        <v>50</v>
      </c>
      <c r="K13" s="16">
        <v>20</v>
      </c>
      <c r="L13" s="16">
        <v>10</v>
      </c>
      <c r="M13" s="81">
        <v>17.5</v>
      </c>
      <c r="N13" s="95">
        <v>17.5</v>
      </c>
      <c r="O13" s="64">
        <v>2530</v>
      </c>
      <c r="P13" s="65">
        <f>Table224578910112345678[[#This Row],[PEMBULATAN]]*O13</f>
        <v>44275</v>
      </c>
    </row>
    <row r="14" spans="1:16" ht="26.25" customHeight="1" x14ac:dyDescent="0.2">
      <c r="A14" s="14"/>
      <c r="B14" s="14" t="s">
        <v>479</v>
      </c>
      <c r="C14" s="73" t="s">
        <v>480</v>
      </c>
      <c r="D14" s="78" t="s">
        <v>86</v>
      </c>
      <c r="E14" s="13">
        <v>44503</v>
      </c>
      <c r="F14" s="76" t="s">
        <v>554</v>
      </c>
      <c r="G14" s="13">
        <v>44505</v>
      </c>
      <c r="H14" s="77" t="s">
        <v>555</v>
      </c>
      <c r="I14" s="16">
        <v>100</v>
      </c>
      <c r="J14" s="16">
        <v>60</v>
      </c>
      <c r="K14" s="16">
        <v>20</v>
      </c>
      <c r="L14" s="16">
        <v>10</v>
      </c>
      <c r="M14" s="81">
        <v>30</v>
      </c>
      <c r="N14" s="95">
        <v>30</v>
      </c>
      <c r="O14" s="64">
        <v>2530</v>
      </c>
      <c r="P14" s="65">
        <f>Table224578910112345678[[#This Row],[PEMBULATAN]]*O14</f>
        <v>75900</v>
      </c>
    </row>
    <row r="15" spans="1:16" ht="26.25" customHeight="1" x14ac:dyDescent="0.2">
      <c r="A15" s="14"/>
      <c r="B15" s="14"/>
      <c r="C15" s="73" t="s">
        <v>481</v>
      </c>
      <c r="D15" s="78" t="s">
        <v>86</v>
      </c>
      <c r="E15" s="13">
        <v>44503</v>
      </c>
      <c r="F15" s="76" t="s">
        <v>554</v>
      </c>
      <c r="G15" s="13">
        <v>44505</v>
      </c>
      <c r="H15" s="77" t="s">
        <v>555</v>
      </c>
      <c r="I15" s="16">
        <v>90</v>
      </c>
      <c r="J15" s="16">
        <v>59</v>
      </c>
      <c r="K15" s="16">
        <v>30</v>
      </c>
      <c r="L15" s="16">
        <v>12</v>
      </c>
      <c r="M15" s="81">
        <v>39.825000000000003</v>
      </c>
      <c r="N15" s="95">
        <v>39.825000000000003</v>
      </c>
      <c r="O15" s="64">
        <v>2530</v>
      </c>
      <c r="P15" s="65">
        <f>Table224578910112345678[[#This Row],[PEMBULATAN]]*O15</f>
        <v>100757.25</v>
      </c>
    </row>
    <row r="16" spans="1:16" ht="26.25" customHeight="1" x14ac:dyDescent="0.2">
      <c r="A16" s="14"/>
      <c r="B16" s="14"/>
      <c r="C16" s="73" t="s">
        <v>482</v>
      </c>
      <c r="D16" s="78" t="s">
        <v>86</v>
      </c>
      <c r="E16" s="13">
        <v>44503</v>
      </c>
      <c r="F16" s="76" t="s">
        <v>554</v>
      </c>
      <c r="G16" s="13">
        <v>44505</v>
      </c>
      <c r="H16" s="77" t="s">
        <v>555</v>
      </c>
      <c r="I16" s="16">
        <v>35</v>
      </c>
      <c r="J16" s="16">
        <v>32</v>
      </c>
      <c r="K16" s="16">
        <v>28</v>
      </c>
      <c r="L16" s="16">
        <v>2</v>
      </c>
      <c r="M16" s="81">
        <v>7.84</v>
      </c>
      <c r="N16" s="95">
        <v>7.84</v>
      </c>
      <c r="O16" s="64">
        <v>2530</v>
      </c>
      <c r="P16" s="65">
        <f>Table224578910112345678[[#This Row],[PEMBULATAN]]*O16</f>
        <v>19835.2</v>
      </c>
    </row>
    <row r="17" spans="1:16" ht="26.25" customHeight="1" x14ac:dyDescent="0.2">
      <c r="A17" s="14"/>
      <c r="B17" s="14"/>
      <c r="C17" s="73" t="s">
        <v>483</v>
      </c>
      <c r="D17" s="78" t="s">
        <v>86</v>
      </c>
      <c r="E17" s="13">
        <v>44503</v>
      </c>
      <c r="F17" s="76" t="s">
        <v>554</v>
      </c>
      <c r="G17" s="13">
        <v>44505</v>
      </c>
      <c r="H17" s="77" t="s">
        <v>555</v>
      </c>
      <c r="I17" s="16">
        <v>76</v>
      </c>
      <c r="J17" s="16">
        <v>60</v>
      </c>
      <c r="K17" s="16">
        <v>21</v>
      </c>
      <c r="L17" s="16">
        <v>8</v>
      </c>
      <c r="M17" s="81">
        <v>23.94</v>
      </c>
      <c r="N17" s="95">
        <v>23.94</v>
      </c>
      <c r="O17" s="64">
        <v>2530</v>
      </c>
      <c r="P17" s="65">
        <f>Table224578910112345678[[#This Row],[PEMBULATAN]]*O17</f>
        <v>60568.200000000004</v>
      </c>
    </row>
    <row r="18" spans="1:16" ht="26.25" customHeight="1" x14ac:dyDescent="0.2">
      <c r="A18" s="14"/>
      <c r="B18" s="14"/>
      <c r="C18" s="73" t="s">
        <v>484</v>
      </c>
      <c r="D18" s="78" t="s">
        <v>86</v>
      </c>
      <c r="E18" s="13">
        <v>44503</v>
      </c>
      <c r="F18" s="76" t="s">
        <v>554</v>
      </c>
      <c r="G18" s="13">
        <v>44505</v>
      </c>
      <c r="H18" s="77" t="s">
        <v>555</v>
      </c>
      <c r="I18" s="16">
        <v>85</v>
      </c>
      <c r="J18" s="16">
        <v>64</v>
      </c>
      <c r="K18" s="16">
        <v>31</v>
      </c>
      <c r="L18" s="16">
        <v>10</v>
      </c>
      <c r="M18" s="81">
        <v>42.16</v>
      </c>
      <c r="N18" s="95">
        <v>42.16</v>
      </c>
      <c r="O18" s="64">
        <v>2530</v>
      </c>
      <c r="P18" s="65">
        <f>Table224578910112345678[[#This Row],[PEMBULATAN]]*O18</f>
        <v>106664.79999999999</v>
      </c>
    </row>
    <row r="19" spans="1:16" ht="26.25" customHeight="1" x14ac:dyDescent="0.2">
      <c r="A19" s="14"/>
      <c r="B19" s="14"/>
      <c r="C19" s="73" t="s">
        <v>485</v>
      </c>
      <c r="D19" s="78" t="s">
        <v>86</v>
      </c>
      <c r="E19" s="13">
        <v>44503</v>
      </c>
      <c r="F19" s="76" t="s">
        <v>554</v>
      </c>
      <c r="G19" s="13">
        <v>44505</v>
      </c>
      <c r="H19" s="77" t="s">
        <v>555</v>
      </c>
      <c r="I19" s="16">
        <v>98</v>
      </c>
      <c r="J19" s="16">
        <v>70</v>
      </c>
      <c r="K19" s="16">
        <v>22</v>
      </c>
      <c r="L19" s="16">
        <v>12</v>
      </c>
      <c r="M19" s="81">
        <v>37.729999999999997</v>
      </c>
      <c r="N19" s="95">
        <v>37.729999999999997</v>
      </c>
      <c r="O19" s="64">
        <v>2530</v>
      </c>
      <c r="P19" s="65">
        <f>Table224578910112345678[[#This Row],[PEMBULATAN]]*O19</f>
        <v>95456.9</v>
      </c>
    </row>
    <row r="20" spans="1:16" ht="26.25" customHeight="1" x14ac:dyDescent="0.2">
      <c r="A20" s="14"/>
      <c r="B20" s="14"/>
      <c r="C20" s="73" t="s">
        <v>486</v>
      </c>
      <c r="D20" s="78" t="s">
        <v>86</v>
      </c>
      <c r="E20" s="13">
        <v>44503</v>
      </c>
      <c r="F20" s="76" t="s">
        <v>554</v>
      </c>
      <c r="G20" s="13">
        <v>44505</v>
      </c>
      <c r="H20" s="77" t="s">
        <v>555</v>
      </c>
      <c r="I20" s="16">
        <v>81</v>
      </c>
      <c r="J20" s="16">
        <v>55</v>
      </c>
      <c r="K20" s="16">
        <v>22</v>
      </c>
      <c r="L20" s="16">
        <v>12</v>
      </c>
      <c r="M20" s="81">
        <v>24.502500000000001</v>
      </c>
      <c r="N20" s="95">
        <v>24.502500000000001</v>
      </c>
      <c r="O20" s="64">
        <v>2530</v>
      </c>
      <c r="P20" s="65">
        <f>Table224578910112345678[[#This Row],[PEMBULATAN]]*O20</f>
        <v>61991.325000000004</v>
      </c>
    </row>
    <row r="21" spans="1:16" ht="26.25" customHeight="1" x14ac:dyDescent="0.2">
      <c r="A21" s="14"/>
      <c r="B21" s="14"/>
      <c r="C21" s="73" t="s">
        <v>487</v>
      </c>
      <c r="D21" s="78" t="s">
        <v>86</v>
      </c>
      <c r="E21" s="13">
        <v>44503</v>
      </c>
      <c r="F21" s="76" t="s">
        <v>554</v>
      </c>
      <c r="G21" s="13">
        <v>44505</v>
      </c>
      <c r="H21" s="77" t="s">
        <v>555</v>
      </c>
      <c r="I21" s="16">
        <v>70</v>
      </c>
      <c r="J21" s="16">
        <v>56</v>
      </c>
      <c r="K21" s="16">
        <v>18</v>
      </c>
      <c r="L21" s="16">
        <v>8</v>
      </c>
      <c r="M21" s="81">
        <v>17.64</v>
      </c>
      <c r="N21" s="95">
        <v>17.64</v>
      </c>
      <c r="O21" s="64">
        <v>2530</v>
      </c>
      <c r="P21" s="65">
        <f>Table224578910112345678[[#This Row],[PEMBULATAN]]*O21</f>
        <v>44629.200000000004</v>
      </c>
    </row>
    <row r="22" spans="1:16" ht="26.25" customHeight="1" x14ac:dyDescent="0.2">
      <c r="A22" s="14"/>
      <c r="B22" s="14"/>
      <c r="C22" s="73" t="s">
        <v>488</v>
      </c>
      <c r="D22" s="78" t="s">
        <v>86</v>
      </c>
      <c r="E22" s="13">
        <v>44503</v>
      </c>
      <c r="F22" s="76" t="s">
        <v>554</v>
      </c>
      <c r="G22" s="13">
        <v>44505</v>
      </c>
      <c r="H22" s="77" t="s">
        <v>555</v>
      </c>
      <c r="I22" s="16">
        <v>75</v>
      </c>
      <c r="J22" s="16">
        <v>45</v>
      </c>
      <c r="K22" s="16">
        <v>16</v>
      </c>
      <c r="L22" s="16">
        <v>7</v>
      </c>
      <c r="M22" s="81">
        <v>13.5</v>
      </c>
      <c r="N22" s="95">
        <v>13.5</v>
      </c>
      <c r="O22" s="64">
        <v>2530</v>
      </c>
      <c r="P22" s="65">
        <f>Table224578910112345678[[#This Row],[PEMBULATAN]]*O22</f>
        <v>34155</v>
      </c>
    </row>
    <row r="23" spans="1:16" ht="26.25" customHeight="1" x14ac:dyDescent="0.2">
      <c r="A23" s="14"/>
      <c r="B23" s="14"/>
      <c r="C23" s="73" t="s">
        <v>489</v>
      </c>
      <c r="D23" s="78" t="s">
        <v>86</v>
      </c>
      <c r="E23" s="13">
        <v>44503</v>
      </c>
      <c r="F23" s="76" t="s">
        <v>554</v>
      </c>
      <c r="G23" s="13">
        <v>44505</v>
      </c>
      <c r="H23" s="77" t="s">
        <v>555</v>
      </c>
      <c r="I23" s="16">
        <v>103</v>
      </c>
      <c r="J23" s="16">
        <v>70</v>
      </c>
      <c r="K23" s="16">
        <v>35</v>
      </c>
      <c r="L23" s="16">
        <v>15</v>
      </c>
      <c r="M23" s="81">
        <v>63.087499999999999</v>
      </c>
      <c r="N23" s="95">
        <v>63.087499999999999</v>
      </c>
      <c r="O23" s="64">
        <v>2530</v>
      </c>
      <c r="P23" s="65">
        <f>Table224578910112345678[[#This Row],[PEMBULATAN]]*O23</f>
        <v>159611.375</v>
      </c>
    </row>
    <row r="24" spans="1:16" ht="26.25" customHeight="1" x14ac:dyDescent="0.2">
      <c r="A24" s="14"/>
      <c r="B24" s="14"/>
      <c r="C24" s="73" t="s">
        <v>490</v>
      </c>
      <c r="D24" s="78" t="s">
        <v>86</v>
      </c>
      <c r="E24" s="13">
        <v>44503</v>
      </c>
      <c r="F24" s="76" t="s">
        <v>554</v>
      </c>
      <c r="G24" s="13">
        <v>44505</v>
      </c>
      <c r="H24" s="77" t="s">
        <v>555</v>
      </c>
      <c r="I24" s="16">
        <v>34</v>
      </c>
      <c r="J24" s="16">
        <v>37</v>
      </c>
      <c r="K24" s="16">
        <v>10</v>
      </c>
      <c r="L24" s="16">
        <v>1</v>
      </c>
      <c r="M24" s="81">
        <v>3.145</v>
      </c>
      <c r="N24" s="95">
        <v>3.145</v>
      </c>
      <c r="O24" s="64">
        <v>2530</v>
      </c>
      <c r="P24" s="65">
        <f>Table224578910112345678[[#This Row],[PEMBULATAN]]*O24</f>
        <v>7956.85</v>
      </c>
    </row>
    <row r="25" spans="1:16" ht="26.25" customHeight="1" x14ac:dyDescent="0.2">
      <c r="A25" s="14"/>
      <c r="B25" s="14"/>
      <c r="C25" s="73" t="s">
        <v>491</v>
      </c>
      <c r="D25" s="78" t="s">
        <v>86</v>
      </c>
      <c r="E25" s="13">
        <v>44503</v>
      </c>
      <c r="F25" s="76" t="s">
        <v>554</v>
      </c>
      <c r="G25" s="13">
        <v>44505</v>
      </c>
      <c r="H25" s="77" t="s">
        <v>555</v>
      </c>
      <c r="I25" s="16">
        <v>65</v>
      </c>
      <c r="J25" s="16">
        <v>40</v>
      </c>
      <c r="K25" s="16">
        <v>19</v>
      </c>
      <c r="L25" s="16">
        <v>2</v>
      </c>
      <c r="M25" s="81">
        <v>12.35</v>
      </c>
      <c r="N25" s="95">
        <v>13</v>
      </c>
      <c r="O25" s="64">
        <v>2530</v>
      </c>
      <c r="P25" s="65">
        <f>Table224578910112345678[[#This Row],[PEMBULATAN]]*O25</f>
        <v>32890</v>
      </c>
    </row>
    <row r="26" spans="1:16" ht="26.25" customHeight="1" x14ac:dyDescent="0.2">
      <c r="A26" s="14"/>
      <c r="B26" s="14"/>
      <c r="C26" s="73" t="s">
        <v>492</v>
      </c>
      <c r="D26" s="78" t="s">
        <v>86</v>
      </c>
      <c r="E26" s="13">
        <v>44503</v>
      </c>
      <c r="F26" s="76" t="s">
        <v>554</v>
      </c>
      <c r="G26" s="13">
        <v>44505</v>
      </c>
      <c r="H26" s="77" t="s">
        <v>555</v>
      </c>
      <c r="I26" s="16">
        <v>87</v>
      </c>
      <c r="J26" s="16">
        <v>66</v>
      </c>
      <c r="K26" s="16">
        <v>26</v>
      </c>
      <c r="L26" s="16">
        <v>11</v>
      </c>
      <c r="M26" s="81">
        <v>37.323</v>
      </c>
      <c r="N26" s="95">
        <v>38</v>
      </c>
      <c r="O26" s="64">
        <v>2530</v>
      </c>
      <c r="P26" s="65">
        <f>Table224578910112345678[[#This Row],[PEMBULATAN]]*O26</f>
        <v>96140</v>
      </c>
    </row>
    <row r="27" spans="1:16" ht="26.25" customHeight="1" x14ac:dyDescent="0.2">
      <c r="A27" s="14"/>
      <c r="B27" s="14"/>
      <c r="C27" s="73" t="s">
        <v>493</v>
      </c>
      <c r="D27" s="78" t="s">
        <v>86</v>
      </c>
      <c r="E27" s="13">
        <v>44503</v>
      </c>
      <c r="F27" s="76" t="s">
        <v>554</v>
      </c>
      <c r="G27" s="13">
        <v>44505</v>
      </c>
      <c r="H27" s="77" t="s">
        <v>555</v>
      </c>
      <c r="I27" s="16">
        <v>61</v>
      </c>
      <c r="J27" s="16">
        <v>40</v>
      </c>
      <c r="K27" s="16">
        <v>25</v>
      </c>
      <c r="L27" s="16">
        <v>5</v>
      </c>
      <c r="M27" s="81">
        <v>15.25</v>
      </c>
      <c r="N27" s="95">
        <v>15.25</v>
      </c>
      <c r="O27" s="64">
        <v>2530</v>
      </c>
      <c r="P27" s="65">
        <f>Table224578910112345678[[#This Row],[PEMBULATAN]]*O27</f>
        <v>38582.5</v>
      </c>
    </row>
    <row r="28" spans="1:16" ht="26.25" customHeight="1" x14ac:dyDescent="0.2">
      <c r="A28" s="14"/>
      <c r="B28" s="14"/>
      <c r="C28" s="73" t="s">
        <v>494</v>
      </c>
      <c r="D28" s="78" t="s">
        <v>86</v>
      </c>
      <c r="E28" s="13">
        <v>44503</v>
      </c>
      <c r="F28" s="76" t="s">
        <v>554</v>
      </c>
      <c r="G28" s="13">
        <v>44505</v>
      </c>
      <c r="H28" s="77" t="s">
        <v>555</v>
      </c>
      <c r="I28" s="16">
        <v>77</v>
      </c>
      <c r="J28" s="16">
        <v>64</v>
      </c>
      <c r="K28" s="16">
        <v>16</v>
      </c>
      <c r="L28" s="16">
        <v>5</v>
      </c>
      <c r="M28" s="81">
        <v>19.712</v>
      </c>
      <c r="N28" s="95">
        <v>19.712</v>
      </c>
      <c r="O28" s="64">
        <v>2530</v>
      </c>
      <c r="P28" s="65">
        <f>Table224578910112345678[[#This Row],[PEMBULATAN]]*O28</f>
        <v>49871.360000000001</v>
      </c>
    </row>
    <row r="29" spans="1:16" ht="26.25" customHeight="1" x14ac:dyDescent="0.2">
      <c r="A29" s="14"/>
      <c r="B29" s="14"/>
      <c r="C29" s="73" t="s">
        <v>495</v>
      </c>
      <c r="D29" s="78" t="s">
        <v>86</v>
      </c>
      <c r="E29" s="13">
        <v>44503</v>
      </c>
      <c r="F29" s="76" t="s">
        <v>554</v>
      </c>
      <c r="G29" s="13">
        <v>44505</v>
      </c>
      <c r="H29" s="77" t="s">
        <v>555</v>
      </c>
      <c r="I29" s="16">
        <v>80</v>
      </c>
      <c r="J29" s="16">
        <v>60</v>
      </c>
      <c r="K29" s="16">
        <v>31</v>
      </c>
      <c r="L29" s="16">
        <v>14</v>
      </c>
      <c r="M29" s="81">
        <v>37.200000000000003</v>
      </c>
      <c r="N29" s="95">
        <v>37.200000000000003</v>
      </c>
      <c r="O29" s="64">
        <v>2530</v>
      </c>
      <c r="P29" s="65">
        <f>Table224578910112345678[[#This Row],[PEMBULATAN]]*O29</f>
        <v>94116</v>
      </c>
    </row>
    <row r="30" spans="1:16" ht="26.25" customHeight="1" x14ac:dyDescent="0.2">
      <c r="A30" s="14"/>
      <c r="B30" s="14"/>
      <c r="C30" s="73" t="s">
        <v>496</v>
      </c>
      <c r="D30" s="78" t="s">
        <v>86</v>
      </c>
      <c r="E30" s="13">
        <v>44503</v>
      </c>
      <c r="F30" s="76" t="s">
        <v>554</v>
      </c>
      <c r="G30" s="13">
        <v>44505</v>
      </c>
      <c r="H30" s="77" t="s">
        <v>555</v>
      </c>
      <c r="I30" s="16">
        <v>95</v>
      </c>
      <c r="J30" s="16">
        <v>67</v>
      </c>
      <c r="K30" s="16">
        <v>24</v>
      </c>
      <c r="L30" s="16">
        <v>16</v>
      </c>
      <c r="M30" s="81">
        <v>38.19</v>
      </c>
      <c r="N30" s="95">
        <v>38.19</v>
      </c>
      <c r="O30" s="64">
        <v>2530</v>
      </c>
      <c r="P30" s="65">
        <f>Table224578910112345678[[#This Row],[PEMBULATAN]]*O30</f>
        <v>96620.7</v>
      </c>
    </row>
    <row r="31" spans="1:16" ht="26.25" customHeight="1" x14ac:dyDescent="0.2">
      <c r="A31" s="14"/>
      <c r="B31" s="14"/>
      <c r="C31" s="73" t="s">
        <v>497</v>
      </c>
      <c r="D31" s="78" t="s">
        <v>86</v>
      </c>
      <c r="E31" s="13">
        <v>44503</v>
      </c>
      <c r="F31" s="76" t="s">
        <v>554</v>
      </c>
      <c r="G31" s="13">
        <v>44505</v>
      </c>
      <c r="H31" s="77" t="s">
        <v>555</v>
      </c>
      <c r="I31" s="16">
        <v>105</v>
      </c>
      <c r="J31" s="16">
        <v>55</v>
      </c>
      <c r="K31" s="16">
        <v>30</v>
      </c>
      <c r="L31" s="16">
        <v>17</v>
      </c>
      <c r="M31" s="81">
        <v>43.3125</v>
      </c>
      <c r="N31" s="95">
        <v>44</v>
      </c>
      <c r="O31" s="64">
        <v>2530</v>
      </c>
      <c r="P31" s="65">
        <f>Table224578910112345678[[#This Row],[PEMBULATAN]]*O31</f>
        <v>111320</v>
      </c>
    </row>
    <row r="32" spans="1:16" ht="26.25" customHeight="1" x14ac:dyDescent="0.2">
      <c r="A32" s="14"/>
      <c r="B32" s="14"/>
      <c r="C32" s="73" t="s">
        <v>498</v>
      </c>
      <c r="D32" s="78" t="s">
        <v>86</v>
      </c>
      <c r="E32" s="13">
        <v>44503</v>
      </c>
      <c r="F32" s="76" t="s">
        <v>554</v>
      </c>
      <c r="G32" s="13">
        <v>44505</v>
      </c>
      <c r="H32" s="77" t="s">
        <v>555</v>
      </c>
      <c r="I32" s="16">
        <v>84</v>
      </c>
      <c r="J32" s="16">
        <v>65</v>
      </c>
      <c r="K32" s="16">
        <v>17</v>
      </c>
      <c r="L32" s="16">
        <v>4</v>
      </c>
      <c r="M32" s="81">
        <v>23.204999999999998</v>
      </c>
      <c r="N32" s="95">
        <v>23.204999999999998</v>
      </c>
      <c r="O32" s="64">
        <v>2530</v>
      </c>
      <c r="P32" s="65">
        <f>Table224578910112345678[[#This Row],[PEMBULATAN]]*O32</f>
        <v>58708.649999999994</v>
      </c>
    </row>
    <row r="33" spans="1:16" ht="26.25" customHeight="1" x14ac:dyDescent="0.2">
      <c r="A33" s="14"/>
      <c r="B33" s="14"/>
      <c r="C33" s="73" t="s">
        <v>499</v>
      </c>
      <c r="D33" s="78" t="s">
        <v>86</v>
      </c>
      <c r="E33" s="13">
        <v>44503</v>
      </c>
      <c r="F33" s="76" t="s">
        <v>554</v>
      </c>
      <c r="G33" s="13">
        <v>44505</v>
      </c>
      <c r="H33" s="77" t="s">
        <v>555</v>
      </c>
      <c r="I33" s="16">
        <v>80</v>
      </c>
      <c r="J33" s="16">
        <v>64</v>
      </c>
      <c r="K33" s="16">
        <v>39</v>
      </c>
      <c r="L33" s="16">
        <v>18</v>
      </c>
      <c r="M33" s="81">
        <v>49.92</v>
      </c>
      <c r="N33" s="95">
        <v>49.92</v>
      </c>
      <c r="O33" s="64">
        <v>2530</v>
      </c>
      <c r="P33" s="65">
        <f>Table224578910112345678[[#This Row],[PEMBULATAN]]*O33</f>
        <v>126297.60000000001</v>
      </c>
    </row>
    <row r="34" spans="1:16" ht="26.25" customHeight="1" x14ac:dyDescent="0.2">
      <c r="A34" s="14"/>
      <c r="B34" s="14"/>
      <c r="C34" s="73" t="s">
        <v>500</v>
      </c>
      <c r="D34" s="78" t="s">
        <v>86</v>
      </c>
      <c r="E34" s="13">
        <v>44503</v>
      </c>
      <c r="F34" s="76" t="s">
        <v>554</v>
      </c>
      <c r="G34" s="13">
        <v>44505</v>
      </c>
      <c r="H34" s="77" t="s">
        <v>555</v>
      </c>
      <c r="I34" s="16">
        <v>100</v>
      </c>
      <c r="J34" s="16">
        <v>74</v>
      </c>
      <c r="K34" s="16">
        <v>20</v>
      </c>
      <c r="L34" s="16">
        <v>7</v>
      </c>
      <c r="M34" s="81">
        <v>37</v>
      </c>
      <c r="N34" s="95">
        <v>37</v>
      </c>
      <c r="O34" s="64">
        <v>2530</v>
      </c>
      <c r="P34" s="65">
        <f>Table224578910112345678[[#This Row],[PEMBULATAN]]*O34</f>
        <v>93610</v>
      </c>
    </row>
    <row r="35" spans="1:16" ht="26.25" customHeight="1" x14ac:dyDescent="0.2">
      <c r="A35" s="14"/>
      <c r="B35" s="14"/>
      <c r="C35" s="73" t="s">
        <v>501</v>
      </c>
      <c r="D35" s="78" t="s">
        <v>86</v>
      </c>
      <c r="E35" s="13">
        <v>44503</v>
      </c>
      <c r="F35" s="76" t="s">
        <v>554</v>
      </c>
      <c r="G35" s="13">
        <v>44505</v>
      </c>
      <c r="H35" s="77" t="s">
        <v>555</v>
      </c>
      <c r="I35" s="16">
        <v>98</v>
      </c>
      <c r="J35" s="16">
        <v>61</v>
      </c>
      <c r="K35" s="16">
        <v>42</v>
      </c>
      <c r="L35" s="16">
        <v>15</v>
      </c>
      <c r="M35" s="81">
        <v>62.768999999999998</v>
      </c>
      <c r="N35" s="95">
        <v>62.768999999999998</v>
      </c>
      <c r="O35" s="64">
        <v>2530</v>
      </c>
      <c r="P35" s="65">
        <f>Table224578910112345678[[#This Row],[PEMBULATAN]]*O35</f>
        <v>158805.57</v>
      </c>
    </row>
    <row r="36" spans="1:16" ht="26.25" customHeight="1" x14ac:dyDescent="0.2">
      <c r="A36" s="14"/>
      <c r="B36" s="14"/>
      <c r="C36" s="73" t="s">
        <v>502</v>
      </c>
      <c r="D36" s="78" t="s">
        <v>86</v>
      </c>
      <c r="E36" s="13">
        <v>44503</v>
      </c>
      <c r="F36" s="76" t="s">
        <v>554</v>
      </c>
      <c r="G36" s="13">
        <v>44505</v>
      </c>
      <c r="H36" s="77" t="s">
        <v>555</v>
      </c>
      <c r="I36" s="16">
        <v>77</v>
      </c>
      <c r="J36" s="16">
        <v>50</v>
      </c>
      <c r="K36" s="16">
        <v>37</v>
      </c>
      <c r="L36" s="16">
        <v>12</v>
      </c>
      <c r="M36" s="81">
        <v>35.612499999999997</v>
      </c>
      <c r="N36" s="95">
        <v>35.612499999999997</v>
      </c>
      <c r="O36" s="64">
        <v>2530</v>
      </c>
      <c r="P36" s="65">
        <f>Table224578910112345678[[#This Row],[PEMBULATAN]]*O36</f>
        <v>90099.625</v>
      </c>
    </row>
    <row r="37" spans="1:16" ht="26.25" customHeight="1" x14ac:dyDescent="0.2">
      <c r="A37" s="14"/>
      <c r="B37" s="14"/>
      <c r="C37" s="73" t="s">
        <v>503</v>
      </c>
      <c r="D37" s="78" t="s">
        <v>86</v>
      </c>
      <c r="E37" s="13">
        <v>44503</v>
      </c>
      <c r="F37" s="76" t="s">
        <v>554</v>
      </c>
      <c r="G37" s="13">
        <v>44505</v>
      </c>
      <c r="H37" s="77" t="s">
        <v>555</v>
      </c>
      <c r="I37" s="16">
        <v>107</v>
      </c>
      <c r="J37" s="16">
        <v>67</v>
      </c>
      <c r="K37" s="16">
        <v>33</v>
      </c>
      <c r="L37" s="16">
        <v>21</v>
      </c>
      <c r="M37" s="81">
        <v>59.14425</v>
      </c>
      <c r="N37" s="95">
        <v>59.14425</v>
      </c>
      <c r="O37" s="64">
        <v>2530</v>
      </c>
      <c r="P37" s="65">
        <f>Table224578910112345678[[#This Row],[PEMBULATAN]]*O37</f>
        <v>149634.95249999998</v>
      </c>
    </row>
    <row r="38" spans="1:16" ht="26.25" customHeight="1" x14ac:dyDescent="0.2">
      <c r="A38" s="14"/>
      <c r="B38" s="14"/>
      <c r="C38" s="73" t="s">
        <v>504</v>
      </c>
      <c r="D38" s="78" t="s">
        <v>86</v>
      </c>
      <c r="E38" s="13">
        <v>44503</v>
      </c>
      <c r="F38" s="76" t="s">
        <v>554</v>
      </c>
      <c r="G38" s="13">
        <v>44505</v>
      </c>
      <c r="H38" s="77" t="s">
        <v>555</v>
      </c>
      <c r="I38" s="16">
        <v>70</v>
      </c>
      <c r="J38" s="16">
        <v>58</v>
      </c>
      <c r="K38" s="16">
        <v>18</v>
      </c>
      <c r="L38" s="16">
        <v>4</v>
      </c>
      <c r="M38" s="81">
        <v>18.27</v>
      </c>
      <c r="N38" s="95">
        <v>18.27</v>
      </c>
      <c r="O38" s="64">
        <v>2530</v>
      </c>
      <c r="P38" s="65">
        <f>Table224578910112345678[[#This Row],[PEMBULATAN]]*O38</f>
        <v>46223.1</v>
      </c>
    </row>
    <row r="39" spans="1:16" ht="26.25" customHeight="1" x14ac:dyDescent="0.2">
      <c r="A39" s="14"/>
      <c r="B39" s="14"/>
      <c r="C39" s="73" t="s">
        <v>505</v>
      </c>
      <c r="D39" s="78" t="s">
        <v>86</v>
      </c>
      <c r="E39" s="13">
        <v>44503</v>
      </c>
      <c r="F39" s="76" t="s">
        <v>554</v>
      </c>
      <c r="G39" s="13">
        <v>44505</v>
      </c>
      <c r="H39" s="77" t="s">
        <v>555</v>
      </c>
      <c r="I39" s="16">
        <v>58</v>
      </c>
      <c r="J39" s="16">
        <v>28</v>
      </c>
      <c r="K39" s="16">
        <v>16</v>
      </c>
      <c r="L39" s="16">
        <v>4</v>
      </c>
      <c r="M39" s="81">
        <v>6.4960000000000004</v>
      </c>
      <c r="N39" s="95">
        <v>6.4960000000000004</v>
      </c>
      <c r="O39" s="64">
        <v>2530</v>
      </c>
      <c r="P39" s="65">
        <f>Table224578910112345678[[#This Row],[PEMBULATAN]]*O39</f>
        <v>16434.88</v>
      </c>
    </row>
    <row r="40" spans="1:16" ht="26.25" customHeight="1" x14ac:dyDescent="0.2">
      <c r="A40" s="14"/>
      <c r="B40" s="14"/>
      <c r="C40" s="73" t="s">
        <v>506</v>
      </c>
      <c r="D40" s="78" t="s">
        <v>86</v>
      </c>
      <c r="E40" s="13">
        <v>44503</v>
      </c>
      <c r="F40" s="76" t="s">
        <v>554</v>
      </c>
      <c r="G40" s="13">
        <v>44505</v>
      </c>
      <c r="H40" s="77" t="s">
        <v>555</v>
      </c>
      <c r="I40" s="16">
        <v>72</v>
      </c>
      <c r="J40" s="16">
        <v>61</v>
      </c>
      <c r="K40" s="16">
        <v>28</v>
      </c>
      <c r="L40" s="16">
        <v>10</v>
      </c>
      <c r="M40" s="81">
        <v>30.744</v>
      </c>
      <c r="N40" s="95">
        <v>30.744</v>
      </c>
      <c r="O40" s="64">
        <v>2530</v>
      </c>
      <c r="P40" s="65">
        <f>Table224578910112345678[[#This Row],[PEMBULATAN]]*O40</f>
        <v>77782.319999999992</v>
      </c>
    </row>
    <row r="41" spans="1:16" ht="26.25" customHeight="1" x14ac:dyDescent="0.2">
      <c r="A41" s="14"/>
      <c r="B41" s="14"/>
      <c r="C41" s="73" t="s">
        <v>507</v>
      </c>
      <c r="D41" s="78" t="s">
        <v>86</v>
      </c>
      <c r="E41" s="13">
        <v>44503</v>
      </c>
      <c r="F41" s="76" t="s">
        <v>554</v>
      </c>
      <c r="G41" s="13">
        <v>44505</v>
      </c>
      <c r="H41" s="77" t="s">
        <v>555</v>
      </c>
      <c r="I41" s="16">
        <v>53</v>
      </c>
      <c r="J41" s="16">
        <v>38</v>
      </c>
      <c r="K41" s="16">
        <v>10</v>
      </c>
      <c r="L41" s="16">
        <v>3</v>
      </c>
      <c r="M41" s="81">
        <v>5.0350000000000001</v>
      </c>
      <c r="N41" s="95">
        <v>5.0350000000000001</v>
      </c>
      <c r="O41" s="64">
        <v>2530</v>
      </c>
      <c r="P41" s="65">
        <f>Table224578910112345678[[#This Row],[PEMBULATAN]]*O41</f>
        <v>12738.550000000001</v>
      </c>
    </row>
    <row r="42" spans="1:16" ht="26.25" customHeight="1" x14ac:dyDescent="0.2">
      <c r="A42" s="14"/>
      <c r="B42" s="14"/>
      <c r="C42" s="73" t="s">
        <v>508</v>
      </c>
      <c r="D42" s="78" t="s">
        <v>86</v>
      </c>
      <c r="E42" s="13">
        <v>44503</v>
      </c>
      <c r="F42" s="76" t="s">
        <v>554</v>
      </c>
      <c r="G42" s="13">
        <v>44505</v>
      </c>
      <c r="H42" s="77" t="s">
        <v>555</v>
      </c>
      <c r="I42" s="16">
        <v>84</v>
      </c>
      <c r="J42" s="16">
        <v>58</v>
      </c>
      <c r="K42" s="16">
        <v>32</v>
      </c>
      <c r="L42" s="16">
        <v>16</v>
      </c>
      <c r="M42" s="81">
        <v>38.975999999999999</v>
      </c>
      <c r="N42" s="95">
        <v>38.975999999999999</v>
      </c>
      <c r="O42" s="64">
        <v>2530</v>
      </c>
      <c r="P42" s="65">
        <f>Table224578910112345678[[#This Row],[PEMBULATAN]]*O42</f>
        <v>98609.279999999999</v>
      </c>
    </row>
    <row r="43" spans="1:16" ht="26.25" customHeight="1" x14ac:dyDescent="0.2">
      <c r="A43" s="14"/>
      <c r="B43" s="14"/>
      <c r="C43" s="73" t="s">
        <v>509</v>
      </c>
      <c r="D43" s="78" t="s">
        <v>86</v>
      </c>
      <c r="E43" s="13">
        <v>44503</v>
      </c>
      <c r="F43" s="76" t="s">
        <v>554</v>
      </c>
      <c r="G43" s="13">
        <v>44505</v>
      </c>
      <c r="H43" s="77" t="s">
        <v>555</v>
      </c>
      <c r="I43" s="16">
        <v>103</v>
      </c>
      <c r="J43" s="16">
        <v>53</v>
      </c>
      <c r="K43" s="16">
        <v>28</v>
      </c>
      <c r="L43" s="16">
        <v>14</v>
      </c>
      <c r="M43" s="81">
        <v>38.213000000000001</v>
      </c>
      <c r="N43" s="95">
        <v>38.213000000000001</v>
      </c>
      <c r="O43" s="64">
        <v>2530</v>
      </c>
      <c r="P43" s="65">
        <f>Table224578910112345678[[#This Row],[PEMBULATAN]]*O43</f>
        <v>96678.89</v>
      </c>
    </row>
    <row r="44" spans="1:16" ht="26.25" customHeight="1" x14ac:dyDescent="0.2">
      <c r="A44" s="14"/>
      <c r="B44" s="14"/>
      <c r="C44" s="73" t="s">
        <v>510</v>
      </c>
      <c r="D44" s="78" t="s">
        <v>86</v>
      </c>
      <c r="E44" s="13">
        <v>44503</v>
      </c>
      <c r="F44" s="76" t="s">
        <v>554</v>
      </c>
      <c r="G44" s="13">
        <v>44505</v>
      </c>
      <c r="H44" s="77" t="s">
        <v>555</v>
      </c>
      <c r="I44" s="16">
        <v>71</v>
      </c>
      <c r="J44" s="16">
        <v>48</v>
      </c>
      <c r="K44" s="16">
        <v>24</v>
      </c>
      <c r="L44" s="16">
        <v>6</v>
      </c>
      <c r="M44" s="81">
        <v>20.448</v>
      </c>
      <c r="N44" s="95">
        <v>21</v>
      </c>
      <c r="O44" s="64">
        <v>2530</v>
      </c>
      <c r="P44" s="65">
        <f>Table224578910112345678[[#This Row],[PEMBULATAN]]*O44</f>
        <v>53130</v>
      </c>
    </row>
    <row r="45" spans="1:16" ht="26.25" customHeight="1" x14ac:dyDescent="0.2">
      <c r="A45" s="14"/>
      <c r="B45" s="14"/>
      <c r="C45" s="73" t="s">
        <v>511</v>
      </c>
      <c r="D45" s="78" t="s">
        <v>86</v>
      </c>
      <c r="E45" s="13">
        <v>44503</v>
      </c>
      <c r="F45" s="76" t="s">
        <v>554</v>
      </c>
      <c r="G45" s="13">
        <v>44505</v>
      </c>
      <c r="H45" s="77" t="s">
        <v>555</v>
      </c>
      <c r="I45" s="16">
        <v>70</v>
      </c>
      <c r="J45" s="16">
        <v>42</v>
      </c>
      <c r="K45" s="16">
        <v>26</v>
      </c>
      <c r="L45" s="16">
        <v>3</v>
      </c>
      <c r="M45" s="81">
        <v>19.11</v>
      </c>
      <c r="N45" s="95">
        <v>19.11</v>
      </c>
      <c r="O45" s="64">
        <v>2530</v>
      </c>
      <c r="P45" s="65">
        <f>Table224578910112345678[[#This Row],[PEMBULATAN]]*O45</f>
        <v>48348.299999999996</v>
      </c>
    </row>
    <row r="46" spans="1:16" ht="26.25" customHeight="1" x14ac:dyDescent="0.2">
      <c r="A46" s="14"/>
      <c r="B46" s="14"/>
      <c r="C46" s="73" t="s">
        <v>512</v>
      </c>
      <c r="D46" s="78" t="s">
        <v>86</v>
      </c>
      <c r="E46" s="13">
        <v>44503</v>
      </c>
      <c r="F46" s="76" t="s">
        <v>554</v>
      </c>
      <c r="G46" s="13">
        <v>44505</v>
      </c>
      <c r="H46" s="77" t="s">
        <v>555</v>
      </c>
      <c r="I46" s="16">
        <v>71</v>
      </c>
      <c r="J46" s="16">
        <v>31</v>
      </c>
      <c r="K46" s="16">
        <v>24</v>
      </c>
      <c r="L46" s="16">
        <v>7</v>
      </c>
      <c r="M46" s="81">
        <v>13.206</v>
      </c>
      <c r="N46" s="95">
        <v>13.206</v>
      </c>
      <c r="O46" s="64">
        <v>2530</v>
      </c>
      <c r="P46" s="65">
        <f>Table224578910112345678[[#This Row],[PEMBULATAN]]*O46</f>
        <v>33411.18</v>
      </c>
    </row>
    <row r="47" spans="1:16" ht="26.25" customHeight="1" x14ac:dyDescent="0.2">
      <c r="A47" s="14"/>
      <c r="B47" s="14"/>
      <c r="C47" s="73" t="s">
        <v>513</v>
      </c>
      <c r="D47" s="78" t="s">
        <v>86</v>
      </c>
      <c r="E47" s="13">
        <v>44503</v>
      </c>
      <c r="F47" s="76" t="s">
        <v>554</v>
      </c>
      <c r="G47" s="13">
        <v>44505</v>
      </c>
      <c r="H47" s="77" t="s">
        <v>555</v>
      </c>
      <c r="I47" s="16">
        <v>82</v>
      </c>
      <c r="J47" s="16">
        <v>21</v>
      </c>
      <c r="K47" s="16">
        <v>18</v>
      </c>
      <c r="L47" s="16">
        <v>2</v>
      </c>
      <c r="M47" s="81">
        <v>7.7489999999999997</v>
      </c>
      <c r="N47" s="95">
        <v>7.7489999999999997</v>
      </c>
      <c r="O47" s="64">
        <v>2530</v>
      </c>
      <c r="P47" s="65">
        <f>Table224578910112345678[[#This Row],[PEMBULATAN]]*O47</f>
        <v>19604.969999999998</v>
      </c>
    </row>
    <row r="48" spans="1:16" ht="26.25" customHeight="1" x14ac:dyDescent="0.2">
      <c r="A48" s="14"/>
      <c r="B48" s="14"/>
      <c r="C48" s="73" t="s">
        <v>514</v>
      </c>
      <c r="D48" s="78" t="s">
        <v>86</v>
      </c>
      <c r="E48" s="13">
        <v>44503</v>
      </c>
      <c r="F48" s="76" t="s">
        <v>554</v>
      </c>
      <c r="G48" s="13">
        <v>44505</v>
      </c>
      <c r="H48" s="77" t="s">
        <v>555</v>
      </c>
      <c r="I48" s="16">
        <v>91</v>
      </c>
      <c r="J48" s="16">
        <v>58</v>
      </c>
      <c r="K48" s="16">
        <v>25</v>
      </c>
      <c r="L48" s="16">
        <v>7</v>
      </c>
      <c r="M48" s="81">
        <v>32.987499999999997</v>
      </c>
      <c r="N48" s="95">
        <v>32.987499999999997</v>
      </c>
      <c r="O48" s="64">
        <v>2530</v>
      </c>
      <c r="P48" s="65">
        <f>Table224578910112345678[[#This Row],[PEMBULATAN]]*O48</f>
        <v>83458.375</v>
      </c>
    </row>
    <row r="49" spans="1:16" ht="26.25" customHeight="1" x14ac:dyDescent="0.2">
      <c r="A49" s="14"/>
      <c r="B49" s="14"/>
      <c r="C49" s="73" t="s">
        <v>515</v>
      </c>
      <c r="D49" s="78" t="s">
        <v>86</v>
      </c>
      <c r="E49" s="13">
        <v>44503</v>
      </c>
      <c r="F49" s="76" t="s">
        <v>554</v>
      </c>
      <c r="G49" s="13">
        <v>44505</v>
      </c>
      <c r="H49" s="77" t="s">
        <v>555</v>
      </c>
      <c r="I49" s="16">
        <v>101</v>
      </c>
      <c r="J49" s="16">
        <v>10</v>
      </c>
      <c r="K49" s="16">
        <v>6</v>
      </c>
      <c r="L49" s="16">
        <v>3</v>
      </c>
      <c r="M49" s="81">
        <v>1.5149999999999999</v>
      </c>
      <c r="N49" s="95">
        <v>3</v>
      </c>
      <c r="O49" s="64">
        <v>2530</v>
      </c>
      <c r="P49" s="65">
        <f>Table224578910112345678[[#This Row],[PEMBULATAN]]*O49</f>
        <v>7590</v>
      </c>
    </row>
    <row r="50" spans="1:16" ht="26.25" customHeight="1" x14ac:dyDescent="0.2">
      <c r="A50" s="14"/>
      <c r="B50" s="14"/>
      <c r="C50" s="73" t="s">
        <v>516</v>
      </c>
      <c r="D50" s="78" t="s">
        <v>86</v>
      </c>
      <c r="E50" s="13">
        <v>44503</v>
      </c>
      <c r="F50" s="76" t="s">
        <v>554</v>
      </c>
      <c r="G50" s="13">
        <v>44505</v>
      </c>
      <c r="H50" s="77" t="s">
        <v>555</v>
      </c>
      <c r="I50" s="16">
        <v>51</v>
      </c>
      <c r="J50" s="16">
        <v>61</v>
      </c>
      <c r="K50" s="16">
        <v>3</v>
      </c>
      <c r="L50" s="16">
        <v>5</v>
      </c>
      <c r="M50" s="81">
        <v>2.33325</v>
      </c>
      <c r="N50" s="95">
        <v>5</v>
      </c>
      <c r="O50" s="64">
        <v>2530</v>
      </c>
      <c r="P50" s="65">
        <f>Table224578910112345678[[#This Row],[PEMBULATAN]]*O50</f>
        <v>12650</v>
      </c>
    </row>
    <row r="51" spans="1:16" ht="26.25" customHeight="1" x14ac:dyDescent="0.2">
      <c r="A51" s="14"/>
      <c r="B51" s="14"/>
      <c r="C51" s="73" t="s">
        <v>517</v>
      </c>
      <c r="D51" s="78" t="s">
        <v>86</v>
      </c>
      <c r="E51" s="13">
        <v>44503</v>
      </c>
      <c r="F51" s="76" t="s">
        <v>554</v>
      </c>
      <c r="G51" s="13">
        <v>44505</v>
      </c>
      <c r="H51" s="77" t="s">
        <v>555</v>
      </c>
      <c r="I51" s="16">
        <v>56</v>
      </c>
      <c r="J51" s="16">
        <v>48</v>
      </c>
      <c r="K51" s="16">
        <v>18</v>
      </c>
      <c r="L51" s="16">
        <v>3</v>
      </c>
      <c r="M51" s="81">
        <v>12.096</v>
      </c>
      <c r="N51" s="95">
        <v>12.096</v>
      </c>
      <c r="O51" s="64">
        <v>2530</v>
      </c>
      <c r="P51" s="65">
        <f>Table224578910112345678[[#This Row],[PEMBULATAN]]*O51</f>
        <v>30602.880000000001</v>
      </c>
    </row>
    <row r="52" spans="1:16" ht="26.25" customHeight="1" x14ac:dyDescent="0.2">
      <c r="A52" s="14"/>
      <c r="B52" s="14"/>
      <c r="C52" s="73" t="s">
        <v>518</v>
      </c>
      <c r="D52" s="78" t="s">
        <v>86</v>
      </c>
      <c r="E52" s="13">
        <v>44503</v>
      </c>
      <c r="F52" s="76" t="s">
        <v>554</v>
      </c>
      <c r="G52" s="13">
        <v>44505</v>
      </c>
      <c r="H52" s="77" t="s">
        <v>555</v>
      </c>
      <c r="I52" s="16">
        <v>51</v>
      </c>
      <c r="J52" s="16">
        <v>32</v>
      </c>
      <c r="K52" s="16">
        <v>21</v>
      </c>
      <c r="L52" s="16">
        <v>2</v>
      </c>
      <c r="M52" s="81">
        <v>8.5679999999999996</v>
      </c>
      <c r="N52" s="95">
        <v>8.5679999999999996</v>
      </c>
      <c r="O52" s="64">
        <v>2530</v>
      </c>
      <c r="P52" s="65">
        <f>Table224578910112345678[[#This Row],[PEMBULATAN]]*O52</f>
        <v>21677.039999999997</v>
      </c>
    </row>
    <row r="53" spans="1:16" ht="26.25" customHeight="1" x14ac:dyDescent="0.2">
      <c r="A53" s="14"/>
      <c r="B53" s="14"/>
      <c r="C53" s="73" t="s">
        <v>519</v>
      </c>
      <c r="D53" s="78" t="s">
        <v>86</v>
      </c>
      <c r="E53" s="13">
        <v>44503</v>
      </c>
      <c r="F53" s="76" t="s">
        <v>554</v>
      </c>
      <c r="G53" s="13">
        <v>44505</v>
      </c>
      <c r="H53" s="77" t="s">
        <v>555</v>
      </c>
      <c r="I53" s="16">
        <v>66</v>
      </c>
      <c r="J53" s="16">
        <v>38</v>
      </c>
      <c r="K53" s="16">
        <v>8</v>
      </c>
      <c r="L53" s="16">
        <v>4</v>
      </c>
      <c r="M53" s="81">
        <v>5.016</v>
      </c>
      <c r="N53" s="95">
        <v>5.016</v>
      </c>
      <c r="O53" s="64">
        <v>2530</v>
      </c>
      <c r="P53" s="65">
        <f>Table224578910112345678[[#This Row],[PEMBULATAN]]*O53</f>
        <v>12690.48</v>
      </c>
    </row>
    <row r="54" spans="1:16" ht="26.25" customHeight="1" x14ac:dyDescent="0.2">
      <c r="A54" s="14"/>
      <c r="B54" s="14"/>
      <c r="C54" s="73" t="s">
        <v>520</v>
      </c>
      <c r="D54" s="78" t="s">
        <v>86</v>
      </c>
      <c r="E54" s="13">
        <v>44503</v>
      </c>
      <c r="F54" s="76" t="s">
        <v>554</v>
      </c>
      <c r="G54" s="13">
        <v>44505</v>
      </c>
      <c r="H54" s="77" t="s">
        <v>555</v>
      </c>
      <c r="I54" s="16">
        <v>91</v>
      </c>
      <c r="J54" s="16">
        <v>40</v>
      </c>
      <c r="K54" s="16">
        <v>18</v>
      </c>
      <c r="L54" s="16">
        <v>2</v>
      </c>
      <c r="M54" s="81">
        <v>16.38</v>
      </c>
      <c r="N54" s="95">
        <v>17</v>
      </c>
      <c r="O54" s="64">
        <v>2530</v>
      </c>
      <c r="P54" s="65">
        <f>Table224578910112345678[[#This Row],[PEMBULATAN]]*O54</f>
        <v>43010</v>
      </c>
    </row>
    <row r="55" spans="1:16" ht="26.25" customHeight="1" x14ac:dyDescent="0.2">
      <c r="A55" s="14"/>
      <c r="B55" s="14"/>
      <c r="C55" s="73" t="s">
        <v>521</v>
      </c>
      <c r="D55" s="78" t="s">
        <v>86</v>
      </c>
      <c r="E55" s="13">
        <v>44503</v>
      </c>
      <c r="F55" s="76" t="s">
        <v>554</v>
      </c>
      <c r="G55" s="13">
        <v>44505</v>
      </c>
      <c r="H55" s="77" t="s">
        <v>555</v>
      </c>
      <c r="I55" s="16">
        <v>153</v>
      </c>
      <c r="J55" s="16">
        <v>18</v>
      </c>
      <c r="K55" s="16">
        <v>10</v>
      </c>
      <c r="L55" s="16">
        <v>7</v>
      </c>
      <c r="M55" s="81">
        <v>6.8849999999999998</v>
      </c>
      <c r="N55" s="95">
        <v>7</v>
      </c>
      <c r="O55" s="64">
        <v>2530</v>
      </c>
      <c r="P55" s="65">
        <f>Table224578910112345678[[#This Row],[PEMBULATAN]]*O55</f>
        <v>17710</v>
      </c>
    </row>
    <row r="56" spans="1:16" ht="26.25" customHeight="1" x14ac:dyDescent="0.2">
      <c r="A56" s="14"/>
      <c r="B56" s="14"/>
      <c r="C56" s="73" t="s">
        <v>522</v>
      </c>
      <c r="D56" s="78" t="s">
        <v>86</v>
      </c>
      <c r="E56" s="13">
        <v>44503</v>
      </c>
      <c r="F56" s="76" t="s">
        <v>554</v>
      </c>
      <c r="G56" s="13">
        <v>44505</v>
      </c>
      <c r="H56" s="77" t="s">
        <v>555</v>
      </c>
      <c r="I56" s="16">
        <v>48</v>
      </c>
      <c r="J56" s="16">
        <v>48</v>
      </c>
      <c r="K56" s="16">
        <v>6</v>
      </c>
      <c r="L56" s="16">
        <v>3</v>
      </c>
      <c r="M56" s="81">
        <v>3.456</v>
      </c>
      <c r="N56" s="95">
        <v>4</v>
      </c>
      <c r="O56" s="64">
        <v>2530</v>
      </c>
      <c r="P56" s="65">
        <f>Table224578910112345678[[#This Row],[PEMBULATAN]]*O56</f>
        <v>10120</v>
      </c>
    </row>
    <row r="57" spans="1:16" ht="26.25" customHeight="1" x14ac:dyDescent="0.2">
      <c r="A57" s="14"/>
      <c r="B57" s="14"/>
      <c r="C57" s="73" t="s">
        <v>523</v>
      </c>
      <c r="D57" s="78" t="s">
        <v>86</v>
      </c>
      <c r="E57" s="13">
        <v>44503</v>
      </c>
      <c r="F57" s="76" t="s">
        <v>554</v>
      </c>
      <c r="G57" s="13">
        <v>44505</v>
      </c>
      <c r="H57" s="77" t="s">
        <v>555</v>
      </c>
      <c r="I57" s="16">
        <v>51</v>
      </c>
      <c r="J57" s="16">
        <v>38</v>
      </c>
      <c r="K57" s="16">
        <v>8</v>
      </c>
      <c r="L57" s="16">
        <v>3</v>
      </c>
      <c r="M57" s="81">
        <v>3.8759999999999999</v>
      </c>
      <c r="N57" s="95">
        <v>3.8759999999999999</v>
      </c>
      <c r="O57" s="64">
        <v>2530</v>
      </c>
      <c r="P57" s="65">
        <f>Table224578910112345678[[#This Row],[PEMBULATAN]]*O57</f>
        <v>9806.2799999999988</v>
      </c>
    </row>
    <row r="58" spans="1:16" ht="26.25" customHeight="1" x14ac:dyDescent="0.2">
      <c r="A58" s="14"/>
      <c r="B58" s="14"/>
      <c r="C58" s="73" t="s">
        <v>524</v>
      </c>
      <c r="D58" s="78" t="s">
        <v>86</v>
      </c>
      <c r="E58" s="13">
        <v>44503</v>
      </c>
      <c r="F58" s="76" t="s">
        <v>554</v>
      </c>
      <c r="G58" s="13">
        <v>44505</v>
      </c>
      <c r="H58" s="77" t="s">
        <v>555</v>
      </c>
      <c r="I58" s="16">
        <v>38</v>
      </c>
      <c r="J58" s="16">
        <v>24</v>
      </c>
      <c r="K58" s="16">
        <v>30</v>
      </c>
      <c r="L58" s="16">
        <v>3</v>
      </c>
      <c r="M58" s="81">
        <v>6.84</v>
      </c>
      <c r="N58" s="95">
        <v>6.84</v>
      </c>
      <c r="O58" s="64">
        <v>2530</v>
      </c>
      <c r="P58" s="65">
        <f>Table224578910112345678[[#This Row],[PEMBULATAN]]*O58</f>
        <v>17305.2</v>
      </c>
    </row>
    <row r="59" spans="1:16" ht="26.25" customHeight="1" x14ac:dyDescent="0.2">
      <c r="A59" s="14"/>
      <c r="B59" s="14"/>
      <c r="C59" s="73" t="s">
        <v>525</v>
      </c>
      <c r="D59" s="78" t="s">
        <v>86</v>
      </c>
      <c r="E59" s="13">
        <v>44503</v>
      </c>
      <c r="F59" s="76" t="s">
        <v>554</v>
      </c>
      <c r="G59" s="13">
        <v>44505</v>
      </c>
      <c r="H59" s="77" t="s">
        <v>555</v>
      </c>
      <c r="I59" s="16">
        <v>38</v>
      </c>
      <c r="J59" s="16">
        <v>38</v>
      </c>
      <c r="K59" s="16">
        <v>37</v>
      </c>
      <c r="L59" s="16">
        <v>4</v>
      </c>
      <c r="M59" s="81">
        <v>13.356999999999999</v>
      </c>
      <c r="N59" s="95">
        <v>14</v>
      </c>
      <c r="O59" s="64">
        <v>2530</v>
      </c>
      <c r="P59" s="65">
        <f>Table224578910112345678[[#This Row],[PEMBULATAN]]*O59</f>
        <v>35420</v>
      </c>
    </row>
    <row r="60" spans="1:16" ht="26.25" customHeight="1" x14ac:dyDescent="0.2">
      <c r="A60" s="14"/>
      <c r="B60" s="14"/>
      <c r="C60" s="73" t="s">
        <v>526</v>
      </c>
      <c r="D60" s="78" t="s">
        <v>86</v>
      </c>
      <c r="E60" s="13">
        <v>44503</v>
      </c>
      <c r="F60" s="76" t="s">
        <v>554</v>
      </c>
      <c r="G60" s="13">
        <v>44505</v>
      </c>
      <c r="H60" s="77" t="s">
        <v>555</v>
      </c>
      <c r="I60" s="16">
        <v>74</v>
      </c>
      <c r="J60" s="16">
        <v>21</v>
      </c>
      <c r="K60" s="16">
        <v>15</v>
      </c>
      <c r="L60" s="16">
        <v>5</v>
      </c>
      <c r="M60" s="81">
        <v>5.8274999999999997</v>
      </c>
      <c r="N60" s="95">
        <v>5.8274999999999997</v>
      </c>
      <c r="O60" s="64">
        <v>2530</v>
      </c>
      <c r="P60" s="65">
        <f>Table224578910112345678[[#This Row],[PEMBULATAN]]*O60</f>
        <v>14743.574999999999</v>
      </c>
    </row>
    <row r="61" spans="1:16" ht="26.25" customHeight="1" x14ac:dyDescent="0.2">
      <c r="A61" s="14"/>
      <c r="B61" s="14"/>
      <c r="C61" s="73" t="s">
        <v>527</v>
      </c>
      <c r="D61" s="78" t="s">
        <v>86</v>
      </c>
      <c r="E61" s="13">
        <v>44503</v>
      </c>
      <c r="F61" s="76" t="s">
        <v>554</v>
      </c>
      <c r="G61" s="13">
        <v>44505</v>
      </c>
      <c r="H61" s="77" t="s">
        <v>555</v>
      </c>
      <c r="I61" s="16">
        <v>41</v>
      </c>
      <c r="J61" s="16">
        <v>36</v>
      </c>
      <c r="K61" s="16">
        <v>15</v>
      </c>
      <c r="L61" s="16">
        <v>6</v>
      </c>
      <c r="M61" s="81">
        <v>5.5350000000000001</v>
      </c>
      <c r="N61" s="95">
        <v>6</v>
      </c>
      <c r="O61" s="64">
        <v>2530</v>
      </c>
      <c r="P61" s="65">
        <f>Table224578910112345678[[#This Row],[PEMBULATAN]]*O61</f>
        <v>15180</v>
      </c>
    </row>
    <row r="62" spans="1:16" ht="26.25" customHeight="1" x14ac:dyDescent="0.2">
      <c r="A62" s="14"/>
      <c r="B62" s="14"/>
      <c r="C62" s="73" t="s">
        <v>528</v>
      </c>
      <c r="D62" s="78" t="s">
        <v>86</v>
      </c>
      <c r="E62" s="13">
        <v>44503</v>
      </c>
      <c r="F62" s="76" t="s">
        <v>554</v>
      </c>
      <c r="G62" s="13">
        <v>44505</v>
      </c>
      <c r="H62" s="77" t="s">
        <v>555</v>
      </c>
      <c r="I62" s="16">
        <v>67</v>
      </c>
      <c r="J62" s="16">
        <v>42</v>
      </c>
      <c r="K62" s="16">
        <v>38</v>
      </c>
      <c r="L62" s="16">
        <v>6</v>
      </c>
      <c r="M62" s="81">
        <v>26.733000000000001</v>
      </c>
      <c r="N62" s="95">
        <v>26.733000000000001</v>
      </c>
      <c r="O62" s="64">
        <v>2530</v>
      </c>
      <c r="P62" s="65">
        <f>Table224578910112345678[[#This Row],[PEMBULATAN]]*O62</f>
        <v>67634.490000000005</v>
      </c>
    </row>
    <row r="63" spans="1:16" ht="26.25" customHeight="1" x14ac:dyDescent="0.2">
      <c r="A63" s="14"/>
      <c r="B63" s="14"/>
      <c r="C63" s="73" t="s">
        <v>529</v>
      </c>
      <c r="D63" s="78" t="s">
        <v>86</v>
      </c>
      <c r="E63" s="13">
        <v>44503</v>
      </c>
      <c r="F63" s="76" t="s">
        <v>554</v>
      </c>
      <c r="G63" s="13">
        <v>44505</v>
      </c>
      <c r="H63" s="77" t="s">
        <v>555</v>
      </c>
      <c r="I63" s="16">
        <v>65</v>
      </c>
      <c r="J63" s="16">
        <v>44</v>
      </c>
      <c r="K63" s="16">
        <v>12</v>
      </c>
      <c r="L63" s="16">
        <v>8</v>
      </c>
      <c r="M63" s="81">
        <v>8.58</v>
      </c>
      <c r="N63" s="95">
        <v>8.58</v>
      </c>
      <c r="O63" s="64">
        <v>2530</v>
      </c>
      <c r="P63" s="65">
        <f>Table224578910112345678[[#This Row],[PEMBULATAN]]*O63</f>
        <v>21707.4</v>
      </c>
    </row>
    <row r="64" spans="1:16" ht="26.25" customHeight="1" x14ac:dyDescent="0.2">
      <c r="A64" s="14"/>
      <c r="B64" s="14"/>
      <c r="C64" s="73" t="s">
        <v>530</v>
      </c>
      <c r="D64" s="78" t="s">
        <v>86</v>
      </c>
      <c r="E64" s="13">
        <v>44503</v>
      </c>
      <c r="F64" s="76" t="s">
        <v>554</v>
      </c>
      <c r="G64" s="13">
        <v>44505</v>
      </c>
      <c r="H64" s="77" t="s">
        <v>555</v>
      </c>
      <c r="I64" s="16">
        <v>68</v>
      </c>
      <c r="J64" s="16">
        <v>51</v>
      </c>
      <c r="K64" s="16">
        <v>8</v>
      </c>
      <c r="L64" s="16">
        <v>2</v>
      </c>
      <c r="M64" s="81">
        <v>6.9359999999999999</v>
      </c>
      <c r="N64" s="95">
        <v>6.9359999999999999</v>
      </c>
      <c r="O64" s="64">
        <v>2530</v>
      </c>
      <c r="P64" s="65">
        <f>Table224578910112345678[[#This Row],[PEMBULATAN]]*O64</f>
        <v>17548.079999999998</v>
      </c>
    </row>
    <row r="65" spans="1:16" ht="26.25" customHeight="1" x14ac:dyDescent="0.2">
      <c r="A65" s="14"/>
      <c r="B65" s="14"/>
      <c r="C65" s="73" t="s">
        <v>531</v>
      </c>
      <c r="D65" s="78" t="s">
        <v>86</v>
      </c>
      <c r="E65" s="13">
        <v>44503</v>
      </c>
      <c r="F65" s="76" t="s">
        <v>554</v>
      </c>
      <c r="G65" s="13">
        <v>44505</v>
      </c>
      <c r="H65" s="77" t="s">
        <v>555</v>
      </c>
      <c r="I65" s="16">
        <v>38</v>
      </c>
      <c r="J65" s="16">
        <v>26</v>
      </c>
      <c r="K65" s="16">
        <v>37</v>
      </c>
      <c r="L65" s="16">
        <v>6</v>
      </c>
      <c r="M65" s="81">
        <v>9.1389999999999993</v>
      </c>
      <c r="N65" s="95">
        <v>9.1389999999999993</v>
      </c>
      <c r="O65" s="64">
        <v>2530</v>
      </c>
      <c r="P65" s="65">
        <f>Table224578910112345678[[#This Row],[PEMBULATAN]]*O65</f>
        <v>23121.67</v>
      </c>
    </row>
    <row r="66" spans="1:16" ht="26.25" customHeight="1" x14ac:dyDescent="0.2">
      <c r="A66" s="14"/>
      <c r="B66" s="14"/>
      <c r="C66" s="73" t="s">
        <v>532</v>
      </c>
      <c r="D66" s="78" t="s">
        <v>86</v>
      </c>
      <c r="E66" s="13">
        <v>44503</v>
      </c>
      <c r="F66" s="76" t="s">
        <v>554</v>
      </c>
      <c r="G66" s="13">
        <v>44505</v>
      </c>
      <c r="H66" s="77" t="s">
        <v>555</v>
      </c>
      <c r="I66" s="16">
        <v>42</v>
      </c>
      <c r="J66" s="16">
        <v>33</v>
      </c>
      <c r="K66" s="16">
        <v>38</v>
      </c>
      <c r="L66" s="16">
        <v>5</v>
      </c>
      <c r="M66" s="81">
        <v>13.167</v>
      </c>
      <c r="N66" s="95">
        <v>13.167</v>
      </c>
      <c r="O66" s="64">
        <v>2530</v>
      </c>
      <c r="P66" s="65">
        <f>Table224578910112345678[[#This Row],[PEMBULATAN]]*O66</f>
        <v>33312.51</v>
      </c>
    </row>
    <row r="67" spans="1:16" ht="26.25" customHeight="1" x14ac:dyDescent="0.2">
      <c r="A67" s="14"/>
      <c r="B67" s="14"/>
      <c r="C67" s="73" t="s">
        <v>533</v>
      </c>
      <c r="D67" s="78" t="s">
        <v>86</v>
      </c>
      <c r="E67" s="13">
        <v>44503</v>
      </c>
      <c r="F67" s="76" t="s">
        <v>554</v>
      </c>
      <c r="G67" s="13">
        <v>44505</v>
      </c>
      <c r="H67" s="77" t="s">
        <v>555</v>
      </c>
      <c r="I67" s="16">
        <v>152</v>
      </c>
      <c r="J67" s="16">
        <v>101</v>
      </c>
      <c r="K67" s="16">
        <v>4</v>
      </c>
      <c r="L67" s="16">
        <v>8</v>
      </c>
      <c r="M67" s="81">
        <v>15.352</v>
      </c>
      <c r="N67" s="95">
        <v>16</v>
      </c>
      <c r="O67" s="64">
        <v>2530</v>
      </c>
      <c r="P67" s="65">
        <f>Table224578910112345678[[#This Row],[PEMBULATAN]]*O67</f>
        <v>40480</v>
      </c>
    </row>
    <row r="68" spans="1:16" ht="26.25" customHeight="1" x14ac:dyDescent="0.2">
      <c r="A68" s="14"/>
      <c r="B68" s="14"/>
      <c r="C68" s="73" t="s">
        <v>534</v>
      </c>
      <c r="D68" s="78" t="s">
        <v>86</v>
      </c>
      <c r="E68" s="13">
        <v>44503</v>
      </c>
      <c r="F68" s="76" t="s">
        <v>554</v>
      </c>
      <c r="G68" s="13">
        <v>44505</v>
      </c>
      <c r="H68" s="77" t="s">
        <v>555</v>
      </c>
      <c r="I68" s="16">
        <v>41</v>
      </c>
      <c r="J68" s="16">
        <v>41</v>
      </c>
      <c r="K68" s="16">
        <v>8</v>
      </c>
      <c r="L68" s="16">
        <v>28</v>
      </c>
      <c r="M68" s="81">
        <v>3.3620000000000001</v>
      </c>
      <c r="N68" s="95">
        <v>28</v>
      </c>
      <c r="O68" s="64">
        <v>2530</v>
      </c>
      <c r="P68" s="65">
        <f>Table224578910112345678[[#This Row],[PEMBULATAN]]*O68</f>
        <v>70840</v>
      </c>
    </row>
    <row r="69" spans="1:16" ht="26.25" customHeight="1" x14ac:dyDescent="0.2">
      <c r="A69" s="14"/>
      <c r="B69" s="14"/>
      <c r="C69" s="73" t="s">
        <v>535</v>
      </c>
      <c r="D69" s="78" t="s">
        <v>86</v>
      </c>
      <c r="E69" s="13">
        <v>44503</v>
      </c>
      <c r="F69" s="76" t="s">
        <v>554</v>
      </c>
      <c r="G69" s="13">
        <v>44505</v>
      </c>
      <c r="H69" s="77" t="s">
        <v>555</v>
      </c>
      <c r="I69" s="16">
        <v>72</v>
      </c>
      <c r="J69" s="16">
        <v>41</v>
      </c>
      <c r="K69" s="16">
        <v>32</v>
      </c>
      <c r="L69" s="16">
        <v>7</v>
      </c>
      <c r="M69" s="81">
        <v>23.616</v>
      </c>
      <c r="N69" s="95">
        <v>23.616</v>
      </c>
      <c r="O69" s="64">
        <v>2530</v>
      </c>
      <c r="P69" s="65">
        <f>Table224578910112345678[[#This Row],[PEMBULATAN]]*O69</f>
        <v>59748.479999999996</v>
      </c>
    </row>
    <row r="70" spans="1:16" ht="26.25" customHeight="1" x14ac:dyDescent="0.2">
      <c r="A70" s="14"/>
      <c r="B70" s="14"/>
      <c r="C70" s="73" t="s">
        <v>536</v>
      </c>
      <c r="D70" s="78" t="s">
        <v>86</v>
      </c>
      <c r="E70" s="13">
        <v>44503</v>
      </c>
      <c r="F70" s="76" t="s">
        <v>554</v>
      </c>
      <c r="G70" s="13">
        <v>44505</v>
      </c>
      <c r="H70" s="77" t="s">
        <v>555</v>
      </c>
      <c r="I70" s="16">
        <v>43</v>
      </c>
      <c r="J70" s="16">
        <v>31</v>
      </c>
      <c r="K70" s="16">
        <v>30</v>
      </c>
      <c r="L70" s="16">
        <v>11</v>
      </c>
      <c r="M70" s="81">
        <v>9.9975000000000005</v>
      </c>
      <c r="N70" s="95">
        <v>11</v>
      </c>
      <c r="O70" s="64">
        <v>2530</v>
      </c>
      <c r="P70" s="65">
        <f>Table224578910112345678[[#This Row],[PEMBULATAN]]*O70</f>
        <v>27830</v>
      </c>
    </row>
    <row r="71" spans="1:16" ht="26.25" customHeight="1" x14ac:dyDescent="0.2">
      <c r="A71" s="14"/>
      <c r="B71" s="14"/>
      <c r="C71" s="73" t="s">
        <v>537</v>
      </c>
      <c r="D71" s="78" t="s">
        <v>86</v>
      </c>
      <c r="E71" s="13">
        <v>44503</v>
      </c>
      <c r="F71" s="76" t="s">
        <v>554</v>
      </c>
      <c r="G71" s="13">
        <v>44505</v>
      </c>
      <c r="H71" s="77" t="s">
        <v>555</v>
      </c>
      <c r="I71" s="16">
        <v>40</v>
      </c>
      <c r="J71" s="16">
        <v>28</v>
      </c>
      <c r="K71" s="16">
        <v>26</v>
      </c>
      <c r="L71" s="16">
        <v>4</v>
      </c>
      <c r="M71" s="81">
        <v>7.28</v>
      </c>
      <c r="N71" s="95">
        <v>7.28</v>
      </c>
      <c r="O71" s="64">
        <v>2530</v>
      </c>
      <c r="P71" s="65">
        <f>Table224578910112345678[[#This Row],[PEMBULATAN]]*O71</f>
        <v>18418.400000000001</v>
      </c>
    </row>
    <row r="72" spans="1:16" ht="26.25" customHeight="1" x14ac:dyDescent="0.2">
      <c r="A72" s="14"/>
      <c r="B72" s="14"/>
      <c r="C72" s="73" t="s">
        <v>538</v>
      </c>
      <c r="D72" s="78" t="s">
        <v>86</v>
      </c>
      <c r="E72" s="13">
        <v>44503</v>
      </c>
      <c r="F72" s="76" t="s">
        <v>554</v>
      </c>
      <c r="G72" s="13">
        <v>44505</v>
      </c>
      <c r="H72" s="77" t="s">
        <v>555</v>
      </c>
      <c r="I72" s="16">
        <v>43</v>
      </c>
      <c r="J72" s="16">
        <v>33</v>
      </c>
      <c r="K72" s="16">
        <v>24</v>
      </c>
      <c r="L72" s="16">
        <v>9</v>
      </c>
      <c r="M72" s="81">
        <v>8.5139999999999993</v>
      </c>
      <c r="N72" s="95">
        <v>9</v>
      </c>
      <c r="O72" s="64">
        <v>2530</v>
      </c>
      <c r="P72" s="65">
        <f>Table224578910112345678[[#This Row],[PEMBULATAN]]*O72</f>
        <v>22770</v>
      </c>
    </row>
    <row r="73" spans="1:16" ht="26.25" customHeight="1" x14ac:dyDescent="0.2">
      <c r="A73" s="14"/>
      <c r="B73" s="14"/>
      <c r="C73" s="73" t="s">
        <v>539</v>
      </c>
      <c r="D73" s="78" t="s">
        <v>86</v>
      </c>
      <c r="E73" s="13">
        <v>44503</v>
      </c>
      <c r="F73" s="76" t="s">
        <v>554</v>
      </c>
      <c r="G73" s="13">
        <v>44505</v>
      </c>
      <c r="H73" s="77" t="s">
        <v>555</v>
      </c>
      <c r="I73" s="16">
        <v>92</v>
      </c>
      <c r="J73" s="16">
        <v>64</v>
      </c>
      <c r="K73" s="16">
        <v>33</v>
      </c>
      <c r="L73" s="16">
        <v>13</v>
      </c>
      <c r="M73" s="81">
        <v>48.576000000000001</v>
      </c>
      <c r="N73" s="95">
        <v>48.576000000000001</v>
      </c>
      <c r="O73" s="64">
        <v>2530</v>
      </c>
      <c r="P73" s="65">
        <f>Table224578910112345678[[#This Row],[PEMBULATAN]]*O73</f>
        <v>122897.28</v>
      </c>
    </row>
    <row r="74" spans="1:16" ht="26.25" customHeight="1" x14ac:dyDescent="0.2">
      <c r="A74" s="14"/>
      <c r="B74" s="14"/>
      <c r="C74" s="73" t="s">
        <v>540</v>
      </c>
      <c r="D74" s="78" t="s">
        <v>86</v>
      </c>
      <c r="E74" s="13">
        <v>44503</v>
      </c>
      <c r="F74" s="76" t="s">
        <v>554</v>
      </c>
      <c r="G74" s="13">
        <v>44505</v>
      </c>
      <c r="H74" s="77" t="s">
        <v>555</v>
      </c>
      <c r="I74" s="16">
        <v>45</v>
      </c>
      <c r="J74" s="16">
        <v>45</v>
      </c>
      <c r="K74" s="16">
        <v>41</v>
      </c>
      <c r="L74" s="16">
        <v>1</v>
      </c>
      <c r="M74" s="81">
        <v>20.756250000000001</v>
      </c>
      <c r="N74" s="95">
        <v>20.756250000000001</v>
      </c>
      <c r="O74" s="64">
        <v>2530</v>
      </c>
      <c r="P74" s="65">
        <f>Table224578910112345678[[#This Row],[PEMBULATAN]]*O74</f>
        <v>52513.3125</v>
      </c>
    </row>
    <row r="75" spans="1:16" ht="26.25" customHeight="1" x14ac:dyDescent="0.2">
      <c r="A75" s="14"/>
      <c r="B75" s="14"/>
      <c r="C75" s="73" t="s">
        <v>541</v>
      </c>
      <c r="D75" s="78" t="s">
        <v>86</v>
      </c>
      <c r="E75" s="13">
        <v>44503</v>
      </c>
      <c r="F75" s="76" t="s">
        <v>554</v>
      </c>
      <c r="G75" s="13">
        <v>44505</v>
      </c>
      <c r="H75" s="77" t="s">
        <v>555</v>
      </c>
      <c r="I75" s="16">
        <v>43</v>
      </c>
      <c r="J75" s="16">
        <v>43</v>
      </c>
      <c r="K75" s="16">
        <v>31</v>
      </c>
      <c r="L75" s="16">
        <v>1</v>
      </c>
      <c r="M75" s="81">
        <v>14.329750000000001</v>
      </c>
      <c r="N75" s="95">
        <v>15</v>
      </c>
      <c r="O75" s="64">
        <v>2530</v>
      </c>
      <c r="P75" s="65">
        <f>Table224578910112345678[[#This Row],[PEMBULATAN]]*O75</f>
        <v>37950</v>
      </c>
    </row>
    <row r="76" spans="1:16" ht="26.25" customHeight="1" x14ac:dyDescent="0.2">
      <c r="A76" s="14"/>
      <c r="B76" s="14"/>
      <c r="C76" s="73" t="s">
        <v>542</v>
      </c>
      <c r="D76" s="78" t="s">
        <v>86</v>
      </c>
      <c r="E76" s="13">
        <v>44503</v>
      </c>
      <c r="F76" s="76" t="s">
        <v>554</v>
      </c>
      <c r="G76" s="13">
        <v>44505</v>
      </c>
      <c r="H76" s="77" t="s">
        <v>555</v>
      </c>
      <c r="I76" s="16">
        <v>45</v>
      </c>
      <c r="J76" s="16">
        <v>45</v>
      </c>
      <c r="K76" s="16">
        <v>41</v>
      </c>
      <c r="L76" s="16">
        <v>1</v>
      </c>
      <c r="M76" s="81">
        <v>20.756250000000001</v>
      </c>
      <c r="N76" s="95">
        <v>20.756250000000001</v>
      </c>
      <c r="O76" s="64">
        <v>2530</v>
      </c>
      <c r="P76" s="65">
        <f>Table224578910112345678[[#This Row],[PEMBULATAN]]*O76</f>
        <v>52513.3125</v>
      </c>
    </row>
    <row r="77" spans="1:16" ht="26.25" customHeight="1" x14ac:dyDescent="0.2">
      <c r="A77" s="14"/>
      <c r="B77" s="14"/>
      <c r="C77" s="73" t="s">
        <v>543</v>
      </c>
      <c r="D77" s="78" t="s">
        <v>86</v>
      </c>
      <c r="E77" s="13">
        <v>44503</v>
      </c>
      <c r="F77" s="76" t="s">
        <v>554</v>
      </c>
      <c r="G77" s="13">
        <v>44505</v>
      </c>
      <c r="H77" s="77" t="s">
        <v>555</v>
      </c>
      <c r="I77" s="16">
        <v>101</v>
      </c>
      <c r="J77" s="16">
        <v>61</v>
      </c>
      <c r="K77" s="16">
        <v>38</v>
      </c>
      <c r="L77" s="16">
        <v>25</v>
      </c>
      <c r="M77" s="81">
        <v>58.529499999999999</v>
      </c>
      <c r="N77" s="95">
        <v>58.529499999999999</v>
      </c>
      <c r="O77" s="64">
        <v>2530</v>
      </c>
      <c r="P77" s="65">
        <f>Table224578910112345678[[#This Row],[PEMBULATAN]]*O77</f>
        <v>148079.63500000001</v>
      </c>
    </row>
    <row r="78" spans="1:16" ht="26.25" customHeight="1" x14ac:dyDescent="0.2">
      <c r="A78" s="14"/>
      <c r="B78" s="14"/>
      <c r="C78" s="73" t="s">
        <v>544</v>
      </c>
      <c r="D78" s="78" t="s">
        <v>86</v>
      </c>
      <c r="E78" s="13">
        <v>44503</v>
      </c>
      <c r="F78" s="76" t="s">
        <v>554</v>
      </c>
      <c r="G78" s="13">
        <v>44505</v>
      </c>
      <c r="H78" s="77" t="s">
        <v>555</v>
      </c>
      <c r="I78" s="16">
        <v>210</v>
      </c>
      <c r="J78" s="16">
        <v>25</v>
      </c>
      <c r="K78" s="16">
        <v>12</v>
      </c>
      <c r="L78" s="16">
        <v>24</v>
      </c>
      <c r="M78" s="81">
        <v>15.75</v>
      </c>
      <c r="N78" s="95">
        <v>24</v>
      </c>
      <c r="O78" s="64">
        <v>2530</v>
      </c>
      <c r="P78" s="65">
        <f>Table224578910112345678[[#This Row],[PEMBULATAN]]*O78</f>
        <v>60720</v>
      </c>
    </row>
    <row r="79" spans="1:16" ht="26.25" customHeight="1" x14ac:dyDescent="0.2">
      <c r="A79" s="14"/>
      <c r="B79" s="14"/>
      <c r="C79" s="73" t="s">
        <v>545</v>
      </c>
      <c r="D79" s="78" t="s">
        <v>86</v>
      </c>
      <c r="E79" s="13">
        <v>44503</v>
      </c>
      <c r="F79" s="76" t="s">
        <v>554</v>
      </c>
      <c r="G79" s="13">
        <v>44505</v>
      </c>
      <c r="H79" s="77" t="s">
        <v>555</v>
      </c>
      <c r="I79" s="16">
        <v>94</v>
      </c>
      <c r="J79" s="16">
        <v>54</v>
      </c>
      <c r="K79" s="16">
        <v>60</v>
      </c>
      <c r="L79" s="16">
        <v>37</v>
      </c>
      <c r="M79" s="81">
        <v>76.14</v>
      </c>
      <c r="N79" s="95">
        <v>76.14</v>
      </c>
      <c r="O79" s="64">
        <v>2530</v>
      </c>
      <c r="P79" s="65">
        <f>Table224578910112345678[[#This Row],[PEMBULATAN]]*O79</f>
        <v>192634.2</v>
      </c>
    </row>
    <row r="80" spans="1:16" ht="26.25" customHeight="1" x14ac:dyDescent="0.2">
      <c r="A80" s="14"/>
      <c r="B80" s="119"/>
      <c r="C80" s="73" t="s">
        <v>546</v>
      </c>
      <c r="D80" s="78" t="s">
        <v>86</v>
      </c>
      <c r="E80" s="13">
        <v>44503</v>
      </c>
      <c r="F80" s="76" t="s">
        <v>554</v>
      </c>
      <c r="G80" s="13">
        <v>44505</v>
      </c>
      <c r="H80" s="77" t="s">
        <v>555</v>
      </c>
      <c r="I80" s="16">
        <v>110</v>
      </c>
      <c r="J80" s="16">
        <v>56</v>
      </c>
      <c r="K80" s="16">
        <v>32</v>
      </c>
      <c r="L80" s="16">
        <v>26</v>
      </c>
      <c r="M80" s="81">
        <v>49.28</v>
      </c>
      <c r="N80" s="95">
        <v>49.28</v>
      </c>
      <c r="O80" s="64">
        <v>2530</v>
      </c>
      <c r="P80" s="65">
        <f>Table224578910112345678[[#This Row],[PEMBULATAN]]*O80</f>
        <v>124678.40000000001</v>
      </c>
    </row>
    <row r="81" spans="1:16" ht="26.25" customHeight="1" x14ac:dyDescent="0.2">
      <c r="A81" s="14"/>
      <c r="B81" s="14" t="s">
        <v>547</v>
      </c>
      <c r="C81" s="73" t="s">
        <v>548</v>
      </c>
      <c r="D81" s="78" t="s">
        <v>86</v>
      </c>
      <c r="E81" s="13">
        <v>44503</v>
      </c>
      <c r="F81" s="76" t="s">
        <v>554</v>
      </c>
      <c r="G81" s="13">
        <v>44505</v>
      </c>
      <c r="H81" s="77" t="s">
        <v>555</v>
      </c>
      <c r="I81" s="16">
        <v>51</v>
      </c>
      <c r="J81" s="16">
        <v>40</v>
      </c>
      <c r="K81" s="16">
        <v>17</v>
      </c>
      <c r="L81" s="16">
        <v>2</v>
      </c>
      <c r="M81" s="81">
        <v>8.67</v>
      </c>
      <c r="N81" s="95">
        <v>8.67</v>
      </c>
      <c r="O81" s="64">
        <v>2530</v>
      </c>
      <c r="P81" s="65">
        <f>Table224578910112345678[[#This Row],[PEMBULATAN]]*O81</f>
        <v>21935.1</v>
      </c>
    </row>
    <row r="82" spans="1:16" ht="26.25" customHeight="1" x14ac:dyDescent="0.2">
      <c r="A82" s="14"/>
      <c r="B82" s="14"/>
      <c r="C82" s="73" t="s">
        <v>549</v>
      </c>
      <c r="D82" s="78" t="s">
        <v>86</v>
      </c>
      <c r="E82" s="13">
        <v>44503</v>
      </c>
      <c r="F82" s="76" t="s">
        <v>554</v>
      </c>
      <c r="G82" s="13">
        <v>44505</v>
      </c>
      <c r="H82" s="77" t="s">
        <v>555</v>
      </c>
      <c r="I82" s="16">
        <v>48</v>
      </c>
      <c r="J82" s="16">
        <v>43</v>
      </c>
      <c r="K82" s="16">
        <v>14</v>
      </c>
      <c r="L82" s="16">
        <v>1</v>
      </c>
      <c r="M82" s="81">
        <v>7.2240000000000002</v>
      </c>
      <c r="N82" s="95">
        <v>7.2240000000000002</v>
      </c>
      <c r="O82" s="64">
        <v>2530</v>
      </c>
      <c r="P82" s="65">
        <f>Table224578910112345678[[#This Row],[PEMBULATAN]]*O82</f>
        <v>18276.72</v>
      </c>
    </row>
    <row r="83" spans="1:16" ht="26.25" customHeight="1" x14ac:dyDescent="0.2">
      <c r="A83" s="14"/>
      <c r="B83" s="14"/>
      <c r="C83" s="73" t="s">
        <v>550</v>
      </c>
      <c r="D83" s="78" t="s">
        <v>86</v>
      </c>
      <c r="E83" s="13">
        <v>44503</v>
      </c>
      <c r="F83" s="76" t="s">
        <v>554</v>
      </c>
      <c r="G83" s="13">
        <v>44505</v>
      </c>
      <c r="H83" s="77" t="s">
        <v>555</v>
      </c>
      <c r="I83" s="16">
        <v>40</v>
      </c>
      <c r="J83" s="16">
        <v>40</v>
      </c>
      <c r="K83" s="16">
        <v>13</v>
      </c>
      <c r="L83" s="16">
        <v>4</v>
      </c>
      <c r="M83" s="81">
        <v>5.2</v>
      </c>
      <c r="N83" s="95">
        <v>5.2</v>
      </c>
      <c r="O83" s="64">
        <v>2530</v>
      </c>
      <c r="P83" s="65">
        <f>Table224578910112345678[[#This Row],[PEMBULATAN]]*O83</f>
        <v>13156</v>
      </c>
    </row>
    <row r="84" spans="1:16" ht="26.25" customHeight="1" x14ac:dyDescent="0.2">
      <c r="A84" s="14"/>
      <c r="B84" s="14"/>
      <c r="C84" s="73" t="s">
        <v>551</v>
      </c>
      <c r="D84" s="78" t="s">
        <v>86</v>
      </c>
      <c r="E84" s="13">
        <v>44503</v>
      </c>
      <c r="F84" s="76" t="s">
        <v>554</v>
      </c>
      <c r="G84" s="13">
        <v>44505</v>
      </c>
      <c r="H84" s="77" t="s">
        <v>555</v>
      </c>
      <c r="I84" s="16">
        <v>50</v>
      </c>
      <c r="J84" s="16">
        <v>41</v>
      </c>
      <c r="K84" s="16">
        <v>15</v>
      </c>
      <c r="L84" s="16">
        <v>3</v>
      </c>
      <c r="M84" s="81">
        <v>7.6875</v>
      </c>
      <c r="N84" s="95">
        <v>7.6875</v>
      </c>
      <c r="O84" s="64">
        <v>2530</v>
      </c>
      <c r="P84" s="65">
        <f>Table224578910112345678[[#This Row],[PEMBULATAN]]*O84</f>
        <v>19449.375</v>
      </c>
    </row>
    <row r="85" spans="1:16" ht="26.25" customHeight="1" x14ac:dyDescent="0.2">
      <c r="A85" s="14"/>
      <c r="B85" s="14"/>
      <c r="C85" s="73" t="s">
        <v>552</v>
      </c>
      <c r="D85" s="78" t="s">
        <v>86</v>
      </c>
      <c r="E85" s="13">
        <v>44503</v>
      </c>
      <c r="F85" s="76" t="s">
        <v>554</v>
      </c>
      <c r="G85" s="13">
        <v>44505</v>
      </c>
      <c r="H85" s="77" t="s">
        <v>555</v>
      </c>
      <c r="I85" s="16">
        <v>49</v>
      </c>
      <c r="J85" s="16">
        <v>44</v>
      </c>
      <c r="K85" s="16">
        <v>34</v>
      </c>
      <c r="L85" s="16">
        <v>18</v>
      </c>
      <c r="M85" s="81">
        <v>18.326000000000001</v>
      </c>
      <c r="N85" s="72">
        <v>19</v>
      </c>
      <c r="O85" s="64">
        <v>2530</v>
      </c>
      <c r="P85" s="65">
        <f>Table224578910112345678[[#This Row],[PEMBULATAN]]*O85</f>
        <v>48070</v>
      </c>
    </row>
    <row r="86" spans="1:16" ht="26.25" customHeight="1" x14ac:dyDescent="0.2">
      <c r="A86" s="14"/>
      <c r="B86" s="14"/>
      <c r="C86" s="73" t="s">
        <v>553</v>
      </c>
      <c r="D86" s="78" t="s">
        <v>86</v>
      </c>
      <c r="E86" s="13">
        <v>44503</v>
      </c>
      <c r="F86" s="76" t="s">
        <v>554</v>
      </c>
      <c r="G86" s="13">
        <v>44505</v>
      </c>
      <c r="H86" s="77" t="s">
        <v>555</v>
      </c>
      <c r="I86" s="16">
        <v>61</v>
      </c>
      <c r="J86" s="16">
        <v>52</v>
      </c>
      <c r="K86" s="16">
        <v>32</v>
      </c>
      <c r="L86" s="16">
        <v>17</v>
      </c>
      <c r="M86" s="81">
        <v>25.376000000000001</v>
      </c>
      <c r="N86" s="72">
        <v>26</v>
      </c>
      <c r="O86" s="64">
        <v>2530</v>
      </c>
      <c r="P86" s="65">
        <f>Table224578910112345678[[#This Row],[PEMBULATAN]]*O86</f>
        <v>65780</v>
      </c>
    </row>
    <row r="87" spans="1:16" ht="22.5" customHeight="1" x14ac:dyDescent="0.2">
      <c r="A87" s="143" t="s">
        <v>30</v>
      </c>
      <c r="B87" s="144"/>
      <c r="C87" s="144"/>
      <c r="D87" s="144"/>
      <c r="E87" s="144"/>
      <c r="F87" s="144"/>
      <c r="G87" s="144"/>
      <c r="H87" s="144"/>
      <c r="I87" s="144"/>
      <c r="J87" s="144"/>
      <c r="K87" s="144"/>
      <c r="L87" s="145"/>
      <c r="M87" s="79">
        <f>SUBTOTAL(109,Table224578910112345678[KG VOLUME])</f>
        <v>1828.7465</v>
      </c>
      <c r="N87" s="68">
        <f>SUM(N3:N86)</f>
        <v>1876.6132499999997</v>
      </c>
      <c r="O87" s="146">
        <f>SUM(P3:P86)</f>
        <v>4747831.522499999</v>
      </c>
      <c r="P87" s="147"/>
    </row>
    <row r="88" spans="1:16" ht="18" customHeight="1" x14ac:dyDescent="0.2">
      <c r="A88" s="85"/>
      <c r="B88" s="56" t="s">
        <v>42</v>
      </c>
      <c r="C88" s="55"/>
      <c r="D88" s="57" t="s">
        <v>43</v>
      </c>
      <c r="E88" s="85"/>
      <c r="F88" s="85"/>
      <c r="G88" s="85"/>
      <c r="H88" s="85"/>
      <c r="I88" s="85"/>
      <c r="J88" s="85"/>
      <c r="K88" s="85"/>
      <c r="L88" s="85"/>
      <c r="M88" s="86"/>
      <c r="N88" s="87" t="s">
        <v>51</v>
      </c>
      <c r="O88" s="88"/>
      <c r="P88" s="88">
        <f>O87*10%</f>
        <v>474783.15224999993</v>
      </c>
    </row>
    <row r="89" spans="1:16" ht="18" customHeight="1" thickBot="1" x14ac:dyDescent="0.25">
      <c r="A89" s="85"/>
      <c r="B89" s="56"/>
      <c r="C89" s="55"/>
      <c r="D89" s="57"/>
      <c r="E89" s="85"/>
      <c r="F89" s="85"/>
      <c r="G89" s="85"/>
      <c r="H89" s="85"/>
      <c r="I89" s="85"/>
      <c r="J89" s="85"/>
      <c r="K89" s="85"/>
      <c r="L89" s="85"/>
      <c r="M89" s="86"/>
      <c r="N89" s="89" t="s">
        <v>52</v>
      </c>
      <c r="O89" s="90"/>
      <c r="P89" s="90">
        <f>O87-P88</f>
        <v>4273048.3702499988</v>
      </c>
    </row>
    <row r="90" spans="1:16" ht="18" customHeight="1" x14ac:dyDescent="0.2">
      <c r="A90" s="11"/>
      <c r="H90" s="63"/>
      <c r="N90" s="62" t="s">
        <v>31</v>
      </c>
      <c r="P90" s="69">
        <f>P89*1%</f>
        <v>42730.483702499987</v>
      </c>
    </row>
    <row r="91" spans="1:16" ht="18" customHeight="1" thickBot="1" x14ac:dyDescent="0.25">
      <c r="A91" s="11"/>
      <c r="H91" s="63"/>
      <c r="N91" s="62" t="s">
        <v>53</v>
      </c>
      <c r="P91" s="71">
        <f>P89*2%</f>
        <v>85460.967404999974</v>
      </c>
    </row>
    <row r="92" spans="1:16" ht="18" customHeight="1" x14ac:dyDescent="0.2">
      <c r="A92" s="11"/>
      <c r="H92" s="63"/>
      <c r="N92" s="66" t="s">
        <v>32</v>
      </c>
      <c r="O92" s="67"/>
      <c r="P92" s="70">
        <f>P89+P90-P91</f>
        <v>4230317.8865474993</v>
      </c>
    </row>
    <row r="94" spans="1:16" x14ac:dyDescent="0.2">
      <c r="A94" s="11"/>
      <c r="H94" s="63"/>
      <c r="P94" s="71"/>
    </row>
    <row r="95" spans="1:16" x14ac:dyDescent="0.2">
      <c r="A95" s="11"/>
      <c r="H95" s="63"/>
      <c r="O95" s="58"/>
      <c r="P95" s="71"/>
    </row>
    <row r="96" spans="1:16" s="3" customFormat="1" x14ac:dyDescent="0.25">
      <c r="A96" s="11"/>
      <c r="B96" s="2"/>
      <c r="C96" s="2"/>
      <c r="E96" s="12"/>
      <c r="H96" s="63"/>
      <c r="N96" s="15"/>
      <c r="O96" s="15"/>
      <c r="P96" s="15"/>
    </row>
    <row r="97" spans="1:16" s="3" customFormat="1" x14ac:dyDescent="0.25">
      <c r="A97" s="11"/>
      <c r="B97" s="2"/>
      <c r="C97" s="2"/>
      <c r="E97" s="12"/>
      <c r="H97" s="63"/>
      <c r="N97" s="15"/>
      <c r="O97" s="15"/>
      <c r="P97" s="15"/>
    </row>
    <row r="98" spans="1:16" s="3" customFormat="1" x14ac:dyDescent="0.25">
      <c r="A98" s="11"/>
      <c r="B98" s="2"/>
      <c r="C98" s="2"/>
      <c r="E98" s="12"/>
      <c r="H98" s="63"/>
      <c r="N98" s="15"/>
      <c r="O98" s="15"/>
      <c r="P98" s="15"/>
    </row>
    <row r="99" spans="1:16" s="3" customFormat="1" x14ac:dyDescent="0.25">
      <c r="A99" s="11"/>
      <c r="B99" s="2"/>
      <c r="C99" s="2"/>
      <c r="E99" s="12"/>
      <c r="H99" s="63"/>
      <c r="N99" s="15"/>
      <c r="O99" s="15"/>
      <c r="P99" s="15"/>
    </row>
    <row r="100" spans="1:16" s="3" customFormat="1" x14ac:dyDescent="0.25">
      <c r="A100" s="11"/>
      <c r="B100" s="2"/>
      <c r="C100" s="2"/>
      <c r="E100" s="12"/>
      <c r="H100" s="63"/>
      <c r="N100" s="15"/>
      <c r="O100" s="15"/>
      <c r="P100" s="15"/>
    </row>
    <row r="101" spans="1:16" s="3" customFormat="1" x14ac:dyDescent="0.25">
      <c r="A101" s="11"/>
      <c r="B101" s="2"/>
      <c r="C101" s="2"/>
      <c r="E101" s="12"/>
      <c r="H101" s="63"/>
      <c r="N101" s="15"/>
      <c r="O101" s="15"/>
      <c r="P101" s="15"/>
    </row>
    <row r="102" spans="1:16" s="3" customFormat="1" x14ac:dyDescent="0.25">
      <c r="A102" s="11"/>
      <c r="B102" s="2"/>
      <c r="C102" s="2"/>
      <c r="E102" s="12"/>
      <c r="H102" s="63"/>
      <c r="N102" s="15"/>
      <c r="O102" s="15"/>
      <c r="P102" s="15"/>
    </row>
    <row r="103" spans="1:16" s="3" customFormat="1" x14ac:dyDescent="0.25">
      <c r="A103" s="11"/>
      <c r="B103" s="2"/>
      <c r="C103" s="2"/>
      <c r="E103" s="12"/>
      <c r="H103" s="63"/>
      <c r="N103" s="15"/>
      <c r="O103" s="15"/>
      <c r="P103" s="15"/>
    </row>
    <row r="104" spans="1:16" s="3" customFormat="1" x14ac:dyDescent="0.25">
      <c r="A104" s="11"/>
      <c r="B104" s="2"/>
      <c r="C104" s="2"/>
      <c r="E104" s="12"/>
      <c r="H104" s="63"/>
      <c r="N104" s="15"/>
      <c r="O104" s="15"/>
      <c r="P104" s="15"/>
    </row>
    <row r="105" spans="1:16" s="3" customFormat="1" x14ac:dyDescent="0.25">
      <c r="A105" s="11"/>
      <c r="B105" s="2"/>
      <c r="C105" s="2"/>
      <c r="E105" s="12"/>
      <c r="H105" s="63"/>
      <c r="N105" s="15"/>
      <c r="O105" s="15"/>
      <c r="P105" s="15"/>
    </row>
    <row r="106" spans="1:16" s="3" customFormat="1" x14ac:dyDescent="0.25">
      <c r="A106" s="11"/>
      <c r="B106" s="2"/>
      <c r="C106" s="2"/>
      <c r="E106" s="12"/>
      <c r="H106" s="63"/>
      <c r="N106" s="15"/>
      <c r="O106" s="15"/>
      <c r="P106" s="15"/>
    </row>
    <row r="107" spans="1:16" s="3" customFormat="1" x14ac:dyDescent="0.25">
      <c r="A107" s="11"/>
      <c r="B107" s="2"/>
      <c r="C107" s="2"/>
      <c r="E107" s="12"/>
      <c r="H107" s="63"/>
      <c r="N107" s="15"/>
      <c r="O107" s="15"/>
      <c r="P107" s="15"/>
    </row>
  </sheetData>
  <mergeCells count="2">
    <mergeCell ref="A87:L87"/>
    <mergeCell ref="O87:P87"/>
  </mergeCells>
  <conditionalFormatting sqref="B3">
    <cfRule type="duplicateValues" dxfId="476" priority="2"/>
  </conditionalFormatting>
  <conditionalFormatting sqref="B4">
    <cfRule type="duplicateValues" dxfId="475" priority="1"/>
  </conditionalFormatting>
  <conditionalFormatting sqref="B5:B86">
    <cfRule type="duplicateValues" dxfId="474" priority="3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16"/>
  <sheetViews>
    <sheetView zoomScale="110" zoomScaleNormal="110" workbookViewId="0">
      <pane xSplit="3" ySplit="2" topLeftCell="D190" activePane="bottomRight" state="frozen"/>
      <selection pane="topRight" activeCell="B1" sqref="B1"/>
      <selection pane="bottomLeft" activeCell="A3" sqref="A3"/>
      <selection pane="bottomRight" activeCell="H198" sqref="H198"/>
    </sheetView>
  </sheetViews>
  <sheetFormatPr defaultRowHeight="15" x14ac:dyDescent="0.2"/>
  <cols>
    <col min="1" max="1" width="8" style="4" customWidth="1"/>
    <col min="2" max="2" width="19.5703125" style="2" customWidth="1"/>
    <col min="3" max="3" width="15.140625" style="2" customWidth="1"/>
    <col min="4" max="4" width="10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402324</v>
      </c>
      <c r="B3" s="74" t="s">
        <v>556</v>
      </c>
      <c r="C3" s="9" t="s">
        <v>557</v>
      </c>
      <c r="D3" s="76" t="s">
        <v>86</v>
      </c>
      <c r="E3" s="13">
        <v>44503</v>
      </c>
      <c r="F3" s="76" t="s">
        <v>554</v>
      </c>
      <c r="G3" s="13">
        <v>44505</v>
      </c>
      <c r="H3" s="10" t="s">
        <v>555</v>
      </c>
      <c r="I3" s="1">
        <v>120</v>
      </c>
      <c r="J3" s="1">
        <v>35</v>
      </c>
      <c r="K3" s="1">
        <v>20</v>
      </c>
      <c r="L3" s="1">
        <v>19</v>
      </c>
      <c r="M3" s="80">
        <v>21</v>
      </c>
      <c r="N3" s="8">
        <v>21</v>
      </c>
      <c r="O3" s="64">
        <v>2530</v>
      </c>
      <c r="P3" s="65">
        <f>Table2245789101123456789[[#This Row],[PEMBULATAN]]*O3</f>
        <v>53130</v>
      </c>
    </row>
    <row r="4" spans="1:16" ht="26.25" customHeight="1" x14ac:dyDescent="0.2">
      <c r="A4" s="14"/>
      <c r="B4" s="75"/>
      <c r="C4" s="9" t="s">
        <v>558</v>
      </c>
      <c r="D4" s="76" t="s">
        <v>86</v>
      </c>
      <c r="E4" s="13">
        <v>44503</v>
      </c>
      <c r="F4" s="76" t="s">
        <v>554</v>
      </c>
      <c r="G4" s="13">
        <v>44505</v>
      </c>
      <c r="H4" s="10" t="s">
        <v>555</v>
      </c>
      <c r="I4" s="1">
        <v>100</v>
      </c>
      <c r="J4" s="1">
        <v>50</v>
      </c>
      <c r="K4" s="1">
        <v>30</v>
      </c>
      <c r="L4" s="1">
        <v>32</v>
      </c>
      <c r="M4" s="80">
        <v>37.5</v>
      </c>
      <c r="N4" s="95">
        <v>37.5</v>
      </c>
      <c r="O4" s="64">
        <v>2530</v>
      </c>
      <c r="P4" s="65">
        <f>Table2245789101123456789[[#This Row],[PEMBULATAN]]*O4</f>
        <v>94875</v>
      </c>
    </row>
    <row r="5" spans="1:16" ht="26.25" customHeight="1" x14ac:dyDescent="0.2">
      <c r="A5" s="14"/>
      <c r="B5" s="14"/>
      <c r="C5" s="9" t="s">
        <v>559</v>
      </c>
      <c r="D5" s="76" t="s">
        <v>86</v>
      </c>
      <c r="E5" s="13">
        <v>44503</v>
      </c>
      <c r="F5" s="76" t="s">
        <v>554</v>
      </c>
      <c r="G5" s="13">
        <v>44505</v>
      </c>
      <c r="H5" s="10" t="s">
        <v>555</v>
      </c>
      <c r="I5" s="1">
        <v>50</v>
      </c>
      <c r="J5" s="1">
        <v>35</v>
      </c>
      <c r="K5" s="1">
        <v>40</v>
      </c>
      <c r="L5" s="1">
        <v>4</v>
      </c>
      <c r="M5" s="80">
        <v>17.5</v>
      </c>
      <c r="N5" s="95">
        <v>17.5</v>
      </c>
      <c r="O5" s="64">
        <v>2530</v>
      </c>
      <c r="P5" s="65">
        <f>Table2245789101123456789[[#This Row],[PEMBULATAN]]*O5</f>
        <v>44275</v>
      </c>
    </row>
    <row r="6" spans="1:16" ht="26.25" customHeight="1" x14ac:dyDescent="0.2">
      <c r="A6" s="14"/>
      <c r="B6" s="14"/>
      <c r="C6" s="73" t="s">
        <v>560</v>
      </c>
      <c r="D6" s="78" t="s">
        <v>86</v>
      </c>
      <c r="E6" s="13">
        <v>44503</v>
      </c>
      <c r="F6" s="76" t="s">
        <v>554</v>
      </c>
      <c r="G6" s="13">
        <v>44505</v>
      </c>
      <c r="H6" s="77" t="s">
        <v>555</v>
      </c>
      <c r="I6" s="16">
        <v>60</v>
      </c>
      <c r="J6" s="16">
        <v>30</v>
      </c>
      <c r="K6" s="16">
        <v>20</v>
      </c>
      <c r="L6" s="16">
        <v>26</v>
      </c>
      <c r="M6" s="81">
        <v>9</v>
      </c>
      <c r="N6" s="95">
        <v>26</v>
      </c>
      <c r="O6" s="64">
        <v>2530</v>
      </c>
      <c r="P6" s="65">
        <f>Table2245789101123456789[[#This Row],[PEMBULATAN]]*O6</f>
        <v>65780</v>
      </c>
    </row>
    <row r="7" spans="1:16" ht="26.25" customHeight="1" x14ac:dyDescent="0.2">
      <c r="A7" s="14"/>
      <c r="B7" s="14"/>
      <c r="C7" s="73" t="s">
        <v>561</v>
      </c>
      <c r="D7" s="78" t="s">
        <v>86</v>
      </c>
      <c r="E7" s="13">
        <v>44503</v>
      </c>
      <c r="F7" s="76" t="s">
        <v>554</v>
      </c>
      <c r="G7" s="13">
        <v>44505</v>
      </c>
      <c r="H7" s="77" t="s">
        <v>555</v>
      </c>
      <c r="I7" s="16">
        <v>40</v>
      </c>
      <c r="J7" s="16">
        <v>30</v>
      </c>
      <c r="K7" s="16">
        <v>25</v>
      </c>
      <c r="L7" s="16">
        <v>3</v>
      </c>
      <c r="M7" s="81">
        <v>7.5</v>
      </c>
      <c r="N7" s="95">
        <v>7.5</v>
      </c>
      <c r="O7" s="64">
        <v>2530</v>
      </c>
      <c r="P7" s="65">
        <f>Table2245789101123456789[[#This Row],[PEMBULATAN]]*O7</f>
        <v>18975</v>
      </c>
    </row>
    <row r="8" spans="1:16" ht="26.25" customHeight="1" x14ac:dyDescent="0.2">
      <c r="A8" s="14"/>
      <c r="B8" s="14"/>
      <c r="C8" s="73" t="s">
        <v>562</v>
      </c>
      <c r="D8" s="78" t="s">
        <v>86</v>
      </c>
      <c r="E8" s="13">
        <v>44503</v>
      </c>
      <c r="F8" s="76" t="s">
        <v>554</v>
      </c>
      <c r="G8" s="13">
        <v>44505</v>
      </c>
      <c r="H8" s="77" t="s">
        <v>555</v>
      </c>
      <c r="I8" s="16">
        <v>45</v>
      </c>
      <c r="J8" s="16">
        <v>40</v>
      </c>
      <c r="K8" s="16">
        <v>30</v>
      </c>
      <c r="L8" s="16">
        <v>10</v>
      </c>
      <c r="M8" s="81">
        <v>13.5</v>
      </c>
      <c r="N8" s="95">
        <v>13.5</v>
      </c>
      <c r="O8" s="64">
        <v>2530</v>
      </c>
      <c r="P8" s="65">
        <f>Table2245789101123456789[[#This Row],[PEMBULATAN]]*O8</f>
        <v>34155</v>
      </c>
    </row>
    <row r="9" spans="1:16" ht="26.25" customHeight="1" x14ac:dyDescent="0.2">
      <c r="A9" s="14"/>
      <c r="B9" s="14"/>
      <c r="C9" s="73" t="s">
        <v>563</v>
      </c>
      <c r="D9" s="78" t="s">
        <v>86</v>
      </c>
      <c r="E9" s="13">
        <v>44503</v>
      </c>
      <c r="F9" s="76" t="s">
        <v>554</v>
      </c>
      <c r="G9" s="13">
        <v>44505</v>
      </c>
      <c r="H9" s="77" t="s">
        <v>555</v>
      </c>
      <c r="I9" s="16">
        <v>60</v>
      </c>
      <c r="J9" s="16">
        <v>30</v>
      </c>
      <c r="K9" s="16">
        <v>25</v>
      </c>
      <c r="L9" s="16">
        <v>6</v>
      </c>
      <c r="M9" s="81">
        <v>11.25</v>
      </c>
      <c r="N9" s="95">
        <v>11.25</v>
      </c>
      <c r="O9" s="64">
        <v>2530</v>
      </c>
      <c r="P9" s="65">
        <f>Table2245789101123456789[[#This Row],[PEMBULATAN]]*O9</f>
        <v>28462.5</v>
      </c>
    </row>
    <row r="10" spans="1:16" ht="26.25" customHeight="1" x14ac:dyDescent="0.2">
      <c r="A10" s="14"/>
      <c r="B10" s="14"/>
      <c r="C10" s="73" t="s">
        <v>564</v>
      </c>
      <c r="D10" s="78" t="s">
        <v>86</v>
      </c>
      <c r="E10" s="13">
        <v>44503</v>
      </c>
      <c r="F10" s="76" t="s">
        <v>554</v>
      </c>
      <c r="G10" s="13">
        <v>44505</v>
      </c>
      <c r="H10" s="77" t="s">
        <v>555</v>
      </c>
      <c r="I10" s="16">
        <v>36</v>
      </c>
      <c r="J10" s="16">
        <v>30</v>
      </c>
      <c r="K10" s="16">
        <v>26</v>
      </c>
      <c r="L10" s="16">
        <v>4</v>
      </c>
      <c r="M10" s="81">
        <v>7.02</v>
      </c>
      <c r="N10" s="95">
        <v>7.02</v>
      </c>
      <c r="O10" s="64">
        <v>2530</v>
      </c>
      <c r="P10" s="65">
        <f>Table2245789101123456789[[#This Row],[PEMBULATAN]]*O10</f>
        <v>17760.599999999999</v>
      </c>
    </row>
    <row r="11" spans="1:16" ht="26.25" customHeight="1" x14ac:dyDescent="0.2">
      <c r="A11" s="14"/>
      <c r="B11" s="14"/>
      <c r="C11" s="73" t="s">
        <v>565</v>
      </c>
      <c r="D11" s="78" t="s">
        <v>86</v>
      </c>
      <c r="E11" s="13">
        <v>44503</v>
      </c>
      <c r="F11" s="76" t="s">
        <v>554</v>
      </c>
      <c r="G11" s="13">
        <v>44505</v>
      </c>
      <c r="H11" s="77" t="s">
        <v>555</v>
      </c>
      <c r="I11" s="16">
        <v>40</v>
      </c>
      <c r="J11" s="16">
        <v>28</v>
      </c>
      <c r="K11" s="16">
        <v>22</v>
      </c>
      <c r="L11" s="16">
        <v>14</v>
      </c>
      <c r="M11" s="81">
        <v>6.16</v>
      </c>
      <c r="N11" s="95">
        <v>14</v>
      </c>
      <c r="O11" s="64">
        <v>2530</v>
      </c>
      <c r="P11" s="65">
        <f>Table2245789101123456789[[#This Row],[PEMBULATAN]]*O11</f>
        <v>35420</v>
      </c>
    </row>
    <row r="12" spans="1:16" ht="26.25" customHeight="1" x14ac:dyDescent="0.2">
      <c r="A12" s="14"/>
      <c r="B12" s="14"/>
      <c r="C12" s="73" t="s">
        <v>566</v>
      </c>
      <c r="D12" s="78" t="s">
        <v>86</v>
      </c>
      <c r="E12" s="13">
        <v>44503</v>
      </c>
      <c r="F12" s="76" t="s">
        <v>554</v>
      </c>
      <c r="G12" s="13">
        <v>44505</v>
      </c>
      <c r="H12" s="77" t="s">
        <v>555</v>
      </c>
      <c r="I12" s="16">
        <v>83</v>
      </c>
      <c r="J12" s="16">
        <v>64</v>
      </c>
      <c r="K12" s="16">
        <v>8</v>
      </c>
      <c r="L12" s="16">
        <v>5</v>
      </c>
      <c r="M12" s="81">
        <v>10.624000000000001</v>
      </c>
      <c r="N12" s="95">
        <v>10.624000000000001</v>
      </c>
      <c r="O12" s="64">
        <v>2530</v>
      </c>
      <c r="P12" s="65">
        <f>Table2245789101123456789[[#This Row],[PEMBULATAN]]*O12</f>
        <v>26878.720000000001</v>
      </c>
    </row>
    <row r="13" spans="1:16" ht="26.25" customHeight="1" x14ac:dyDescent="0.2">
      <c r="A13" s="14"/>
      <c r="B13" s="14"/>
      <c r="C13" s="73" t="s">
        <v>567</v>
      </c>
      <c r="D13" s="78" t="s">
        <v>86</v>
      </c>
      <c r="E13" s="13">
        <v>44503</v>
      </c>
      <c r="F13" s="76" t="s">
        <v>554</v>
      </c>
      <c r="G13" s="13">
        <v>44505</v>
      </c>
      <c r="H13" s="77" t="s">
        <v>555</v>
      </c>
      <c r="I13" s="16">
        <v>80</v>
      </c>
      <c r="J13" s="16">
        <v>23</v>
      </c>
      <c r="K13" s="16">
        <v>31</v>
      </c>
      <c r="L13" s="16">
        <v>13</v>
      </c>
      <c r="M13" s="81">
        <v>14.26</v>
      </c>
      <c r="N13" s="95">
        <v>14.26</v>
      </c>
      <c r="O13" s="64">
        <v>2530</v>
      </c>
      <c r="P13" s="65">
        <f>Table2245789101123456789[[#This Row],[PEMBULATAN]]*O13</f>
        <v>36077.800000000003</v>
      </c>
    </row>
    <row r="14" spans="1:16" ht="26.25" customHeight="1" x14ac:dyDescent="0.2">
      <c r="A14" s="14"/>
      <c r="B14" s="14"/>
      <c r="C14" s="73" t="s">
        <v>568</v>
      </c>
      <c r="D14" s="78" t="s">
        <v>86</v>
      </c>
      <c r="E14" s="13">
        <v>44503</v>
      </c>
      <c r="F14" s="76" t="s">
        <v>554</v>
      </c>
      <c r="G14" s="13">
        <v>44505</v>
      </c>
      <c r="H14" s="77" t="s">
        <v>555</v>
      </c>
      <c r="I14" s="16">
        <v>71</v>
      </c>
      <c r="J14" s="16">
        <v>43</v>
      </c>
      <c r="K14" s="16">
        <v>9</v>
      </c>
      <c r="L14" s="16">
        <v>6</v>
      </c>
      <c r="M14" s="81">
        <v>6.8692500000000001</v>
      </c>
      <c r="N14" s="95">
        <v>6.8692500000000001</v>
      </c>
      <c r="O14" s="64">
        <v>2530</v>
      </c>
      <c r="P14" s="65">
        <f>Table2245789101123456789[[#This Row],[PEMBULATAN]]*O14</f>
        <v>17379.202499999999</v>
      </c>
    </row>
    <row r="15" spans="1:16" ht="26.25" customHeight="1" x14ac:dyDescent="0.2">
      <c r="A15" s="14"/>
      <c r="B15" s="14"/>
      <c r="C15" s="73" t="s">
        <v>569</v>
      </c>
      <c r="D15" s="78" t="s">
        <v>86</v>
      </c>
      <c r="E15" s="13">
        <v>44503</v>
      </c>
      <c r="F15" s="76" t="s">
        <v>554</v>
      </c>
      <c r="G15" s="13">
        <v>44505</v>
      </c>
      <c r="H15" s="77" t="s">
        <v>555</v>
      </c>
      <c r="I15" s="16">
        <v>45</v>
      </c>
      <c r="J15" s="16">
        <v>23</v>
      </c>
      <c r="K15" s="16">
        <v>28</v>
      </c>
      <c r="L15" s="16">
        <v>7</v>
      </c>
      <c r="M15" s="81">
        <v>7.2450000000000001</v>
      </c>
      <c r="N15" s="95">
        <v>7.2450000000000001</v>
      </c>
      <c r="O15" s="64">
        <v>2530</v>
      </c>
      <c r="P15" s="65">
        <f>Table2245789101123456789[[#This Row],[PEMBULATAN]]*O15</f>
        <v>18329.849999999999</v>
      </c>
    </row>
    <row r="16" spans="1:16" ht="26.25" customHeight="1" x14ac:dyDescent="0.2">
      <c r="A16" s="14"/>
      <c r="B16" s="14"/>
      <c r="C16" s="73" t="s">
        <v>570</v>
      </c>
      <c r="D16" s="78" t="s">
        <v>86</v>
      </c>
      <c r="E16" s="13">
        <v>44503</v>
      </c>
      <c r="F16" s="76" t="s">
        <v>554</v>
      </c>
      <c r="G16" s="13">
        <v>44505</v>
      </c>
      <c r="H16" s="77" t="s">
        <v>555</v>
      </c>
      <c r="I16" s="16">
        <v>46</v>
      </c>
      <c r="J16" s="16">
        <v>31</v>
      </c>
      <c r="K16" s="16">
        <v>44</v>
      </c>
      <c r="L16" s="16">
        <v>9</v>
      </c>
      <c r="M16" s="81">
        <v>15.686</v>
      </c>
      <c r="N16" s="95">
        <v>15.686</v>
      </c>
      <c r="O16" s="64">
        <v>2530</v>
      </c>
      <c r="P16" s="65">
        <f>Table2245789101123456789[[#This Row],[PEMBULATAN]]*O16</f>
        <v>39685.58</v>
      </c>
    </row>
    <row r="17" spans="1:16" ht="26.25" customHeight="1" x14ac:dyDescent="0.2">
      <c r="A17" s="14"/>
      <c r="B17" s="14"/>
      <c r="C17" s="73" t="s">
        <v>571</v>
      </c>
      <c r="D17" s="78" t="s">
        <v>86</v>
      </c>
      <c r="E17" s="13">
        <v>44503</v>
      </c>
      <c r="F17" s="76" t="s">
        <v>554</v>
      </c>
      <c r="G17" s="13">
        <v>44505</v>
      </c>
      <c r="H17" s="77" t="s">
        <v>555</v>
      </c>
      <c r="I17" s="16">
        <v>70</v>
      </c>
      <c r="J17" s="16">
        <v>45</v>
      </c>
      <c r="K17" s="16">
        <v>11</v>
      </c>
      <c r="L17" s="16">
        <v>5</v>
      </c>
      <c r="M17" s="81">
        <v>8.6624999999999996</v>
      </c>
      <c r="N17" s="95">
        <v>8.6624999999999996</v>
      </c>
      <c r="O17" s="64">
        <v>2530</v>
      </c>
      <c r="P17" s="65">
        <f>Table2245789101123456789[[#This Row],[PEMBULATAN]]*O17</f>
        <v>21916.125</v>
      </c>
    </row>
    <row r="18" spans="1:16" ht="26.25" customHeight="1" x14ac:dyDescent="0.2">
      <c r="A18" s="14"/>
      <c r="B18" s="14"/>
      <c r="C18" s="73" t="s">
        <v>572</v>
      </c>
      <c r="D18" s="78" t="s">
        <v>86</v>
      </c>
      <c r="E18" s="13">
        <v>44503</v>
      </c>
      <c r="F18" s="76" t="s">
        <v>554</v>
      </c>
      <c r="G18" s="13">
        <v>44505</v>
      </c>
      <c r="H18" s="77" t="s">
        <v>555</v>
      </c>
      <c r="I18" s="16">
        <v>51</v>
      </c>
      <c r="J18" s="16">
        <v>36</v>
      </c>
      <c r="K18" s="16">
        <v>26</v>
      </c>
      <c r="L18" s="16">
        <v>7</v>
      </c>
      <c r="M18" s="81">
        <v>11.933999999999999</v>
      </c>
      <c r="N18" s="95">
        <v>11.933999999999999</v>
      </c>
      <c r="O18" s="64">
        <v>2530</v>
      </c>
      <c r="P18" s="65">
        <f>Table2245789101123456789[[#This Row],[PEMBULATAN]]*O18</f>
        <v>30193.019999999997</v>
      </c>
    </row>
    <row r="19" spans="1:16" ht="26.25" customHeight="1" x14ac:dyDescent="0.2">
      <c r="A19" s="14"/>
      <c r="B19" s="14"/>
      <c r="C19" s="73" t="s">
        <v>573</v>
      </c>
      <c r="D19" s="78" t="s">
        <v>86</v>
      </c>
      <c r="E19" s="13">
        <v>44503</v>
      </c>
      <c r="F19" s="76" t="s">
        <v>554</v>
      </c>
      <c r="G19" s="13">
        <v>44505</v>
      </c>
      <c r="H19" s="77" t="s">
        <v>555</v>
      </c>
      <c r="I19" s="16">
        <v>125</v>
      </c>
      <c r="J19" s="16">
        <v>66</v>
      </c>
      <c r="K19" s="16">
        <v>22</v>
      </c>
      <c r="L19" s="16">
        <v>20</v>
      </c>
      <c r="M19" s="81">
        <v>45.375</v>
      </c>
      <c r="N19" s="95">
        <v>46</v>
      </c>
      <c r="O19" s="64">
        <v>2530</v>
      </c>
      <c r="P19" s="65">
        <f>Table2245789101123456789[[#This Row],[PEMBULATAN]]*O19</f>
        <v>116380</v>
      </c>
    </row>
    <row r="20" spans="1:16" ht="26.25" customHeight="1" x14ac:dyDescent="0.2">
      <c r="A20" s="14"/>
      <c r="B20" s="14"/>
      <c r="C20" s="73" t="s">
        <v>574</v>
      </c>
      <c r="D20" s="78" t="s">
        <v>86</v>
      </c>
      <c r="E20" s="13">
        <v>44503</v>
      </c>
      <c r="F20" s="76" t="s">
        <v>554</v>
      </c>
      <c r="G20" s="13">
        <v>44505</v>
      </c>
      <c r="H20" s="77" t="s">
        <v>555</v>
      </c>
      <c r="I20" s="16">
        <v>57</v>
      </c>
      <c r="J20" s="16">
        <v>36</v>
      </c>
      <c r="K20" s="16">
        <v>31</v>
      </c>
      <c r="L20" s="16">
        <v>5</v>
      </c>
      <c r="M20" s="81">
        <v>15.903</v>
      </c>
      <c r="N20" s="95">
        <v>15.903</v>
      </c>
      <c r="O20" s="64">
        <v>2530</v>
      </c>
      <c r="P20" s="65">
        <f>Table2245789101123456789[[#This Row],[PEMBULATAN]]*O20</f>
        <v>40234.590000000004</v>
      </c>
    </row>
    <row r="21" spans="1:16" ht="26.25" customHeight="1" x14ac:dyDescent="0.2">
      <c r="A21" s="14"/>
      <c r="B21" s="14"/>
      <c r="C21" s="73" t="s">
        <v>575</v>
      </c>
      <c r="D21" s="78" t="s">
        <v>86</v>
      </c>
      <c r="E21" s="13">
        <v>44503</v>
      </c>
      <c r="F21" s="76" t="s">
        <v>554</v>
      </c>
      <c r="G21" s="13">
        <v>44505</v>
      </c>
      <c r="H21" s="77" t="s">
        <v>555</v>
      </c>
      <c r="I21" s="16">
        <v>96</v>
      </c>
      <c r="J21" s="16">
        <v>68</v>
      </c>
      <c r="K21" s="16">
        <v>59</v>
      </c>
      <c r="L21" s="16">
        <v>20</v>
      </c>
      <c r="M21" s="81">
        <v>96.287999999999997</v>
      </c>
      <c r="N21" s="95">
        <v>96.287999999999997</v>
      </c>
      <c r="O21" s="64">
        <v>2530</v>
      </c>
      <c r="P21" s="65">
        <f>Table2245789101123456789[[#This Row],[PEMBULATAN]]*O21</f>
        <v>243608.63999999998</v>
      </c>
    </row>
    <row r="22" spans="1:16" ht="26.25" customHeight="1" x14ac:dyDescent="0.2">
      <c r="A22" s="14"/>
      <c r="B22" s="14"/>
      <c r="C22" s="73" t="s">
        <v>576</v>
      </c>
      <c r="D22" s="78" t="s">
        <v>86</v>
      </c>
      <c r="E22" s="13">
        <v>44503</v>
      </c>
      <c r="F22" s="76" t="s">
        <v>554</v>
      </c>
      <c r="G22" s="13">
        <v>44505</v>
      </c>
      <c r="H22" s="77" t="s">
        <v>555</v>
      </c>
      <c r="I22" s="16">
        <v>108</v>
      </c>
      <c r="J22" s="16">
        <v>10</v>
      </c>
      <c r="K22" s="16">
        <v>10</v>
      </c>
      <c r="L22" s="16">
        <v>2</v>
      </c>
      <c r="M22" s="81">
        <v>2.7</v>
      </c>
      <c r="N22" s="95">
        <v>2.7</v>
      </c>
      <c r="O22" s="64">
        <v>2530</v>
      </c>
      <c r="P22" s="65">
        <f>Table2245789101123456789[[#This Row],[PEMBULATAN]]*O22</f>
        <v>6831</v>
      </c>
    </row>
    <row r="23" spans="1:16" ht="26.25" customHeight="1" x14ac:dyDescent="0.2">
      <c r="A23" s="14"/>
      <c r="B23" s="14"/>
      <c r="C23" s="73" t="s">
        <v>577</v>
      </c>
      <c r="D23" s="78" t="s">
        <v>86</v>
      </c>
      <c r="E23" s="13">
        <v>44503</v>
      </c>
      <c r="F23" s="76" t="s">
        <v>554</v>
      </c>
      <c r="G23" s="13">
        <v>44505</v>
      </c>
      <c r="H23" s="77" t="s">
        <v>555</v>
      </c>
      <c r="I23" s="16">
        <v>45</v>
      </c>
      <c r="J23" s="16">
        <v>35</v>
      </c>
      <c r="K23" s="16">
        <v>31</v>
      </c>
      <c r="L23" s="16">
        <v>9</v>
      </c>
      <c r="M23" s="81">
        <v>12.206250000000001</v>
      </c>
      <c r="N23" s="95">
        <v>12.206250000000001</v>
      </c>
      <c r="O23" s="64">
        <v>2530</v>
      </c>
      <c r="P23" s="65">
        <f>Table2245789101123456789[[#This Row],[PEMBULATAN]]*O23</f>
        <v>30881.8125</v>
      </c>
    </row>
    <row r="24" spans="1:16" ht="26.25" customHeight="1" x14ac:dyDescent="0.2">
      <c r="A24" s="14"/>
      <c r="B24" s="14"/>
      <c r="C24" s="73" t="s">
        <v>578</v>
      </c>
      <c r="D24" s="78" t="s">
        <v>86</v>
      </c>
      <c r="E24" s="13">
        <v>44503</v>
      </c>
      <c r="F24" s="76" t="s">
        <v>554</v>
      </c>
      <c r="G24" s="13">
        <v>44505</v>
      </c>
      <c r="H24" s="77" t="s">
        <v>555</v>
      </c>
      <c r="I24" s="16">
        <v>60</v>
      </c>
      <c r="J24" s="16">
        <v>38</v>
      </c>
      <c r="K24" s="16">
        <v>16</v>
      </c>
      <c r="L24" s="16">
        <v>9</v>
      </c>
      <c r="M24" s="81">
        <v>9.1199999999999992</v>
      </c>
      <c r="N24" s="95">
        <v>9.1199999999999992</v>
      </c>
      <c r="O24" s="64">
        <v>2530</v>
      </c>
      <c r="P24" s="65">
        <f>Table2245789101123456789[[#This Row],[PEMBULATAN]]*O24</f>
        <v>23073.599999999999</v>
      </c>
    </row>
    <row r="25" spans="1:16" ht="26.25" customHeight="1" x14ac:dyDescent="0.2">
      <c r="A25" s="14"/>
      <c r="B25" s="14"/>
      <c r="C25" s="73" t="s">
        <v>579</v>
      </c>
      <c r="D25" s="78" t="s">
        <v>86</v>
      </c>
      <c r="E25" s="13">
        <v>44503</v>
      </c>
      <c r="F25" s="76" t="s">
        <v>554</v>
      </c>
      <c r="G25" s="13">
        <v>44505</v>
      </c>
      <c r="H25" s="77" t="s">
        <v>555</v>
      </c>
      <c r="I25" s="16">
        <v>25</v>
      </c>
      <c r="J25" s="16">
        <v>25</v>
      </c>
      <c r="K25" s="16">
        <v>40</v>
      </c>
      <c r="L25" s="16">
        <v>2</v>
      </c>
      <c r="M25" s="81">
        <v>6.25</v>
      </c>
      <c r="N25" s="95">
        <v>6.25</v>
      </c>
      <c r="O25" s="64">
        <v>2530</v>
      </c>
      <c r="P25" s="65">
        <f>Table2245789101123456789[[#This Row],[PEMBULATAN]]*O25</f>
        <v>15812.5</v>
      </c>
    </row>
    <row r="26" spans="1:16" ht="26.25" customHeight="1" x14ac:dyDescent="0.2">
      <c r="A26" s="14"/>
      <c r="B26" s="14"/>
      <c r="C26" s="73" t="s">
        <v>580</v>
      </c>
      <c r="D26" s="78" t="s">
        <v>86</v>
      </c>
      <c r="E26" s="13">
        <v>44503</v>
      </c>
      <c r="F26" s="76" t="s">
        <v>554</v>
      </c>
      <c r="G26" s="13">
        <v>44505</v>
      </c>
      <c r="H26" s="77" t="s">
        <v>555</v>
      </c>
      <c r="I26" s="16">
        <v>46</v>
      </c>
      <c r="J26" s="16">
        <v>46</v>
      </c>
      <c r="K26" s="16">
        <v>18</v>
      </c>
      <c r="L26" s="16">
        <v>7</v>
      </c>
      <c r="M26" s="81">
        <v>9.5220000000000002</v>
      </c>
      <c r="N26" s="95">
        <v>9.5220000000000002</v>
      </c>
      <c r="O26" s="64">
        <v>2530</v>
      </c>
      <c r="P26" s="65">
        <f>Table2245789101123456789[[#This Row],[PEMBULATAN]]*O26</f>
        <v>24090.66</v>
      </c>
    </row>
    <row r="27" spans="1:16" ht="26.25" customHeight="1" x14ac:dyDescent="0.2">
      <c r="A27" s="14"/>
      <c r="B27" s="14"/>
      <c r="C27" s="73" t="s">
        <v>581</v>
      </c>
      <c r="D27" s="78" t="s">
        <v>86</v>
      </c>
      <c r="E27" s="13">
        <v>44503</v>
      </c>
      <c r="F27" s="76" t="s">
        <v>554</v>
      </c>
      <c r="G27" s="13">
        <v>44505</v>
      </c>
      <c r="H27" s="77" t="s">
        <v>555</v>
      </c>
      <c r="I27" s="16">
        <v>51</v>
      </c>
      <c r="J27" s="16">
        <v>38</v>
      </c>
      <c r="K27" s="16">
        <v>28</v>
      </c>
      <c r="L27" s="16">
        <v>2</v>
      </c>
      <c r="M27" s="81">
        <v>13.566000000000001</v>
      </c>
      <c r="N27" s="95">
        <v>13.566000000000001</v>
      </c>
      <c r="O27" s="64">
        <v>2530</v>
      </c>
      <c r="P27" s="65">
        <f>Table2245789101123456789[[#This Row],[PEMBULATAN]]*O27</f>
        <v>34321.980000000003</v>
      </c>
    </row>
    <row r="28" spans="1:16" ht="26.25" customHeight="1" x14ac:dyDescent="0.2">
      <c r="A28" s="14"/>
      <c r="B28" s="14"/>
      <c r="C28" s="73" t="s">
        <v>582</v>
      </c>
      <c r="D28" s="78" t="s">
        <v>86</v>
      </c>
      <c r="E28" s="13">
        <v>44503</v>
      </c>
      <c r="F28" s="76" t="s">
        <v>554</v>
      </c>
      <c r="G28" s="13">
        <v>44505</v>
      </c>
      <c r="H28" s="77" t="s">
        <v>555</v>
      </c>
      <c r="I28" s="16">
        <v>75</v>
      </c>
      <c r="J28" s="16">
        <v>28</v>
      </c>
      <c r="K28" s="16">
        <v>18</v>
      </c>
      <c r="L28" s="16">
        <v>11</v>
      </c>
      <c r="M28" s="81">
        <v>9.4499999999999993</v>
      </c>
      <c r="N28" s="95">
        <v>11</v>
      </c>
      <c r="O28" s="64">
        <v>2530</v>
      </c>
      <c r="P28" s="65">
        <f>Table2245789101123456789[[#This Row],[PEMBULATAN]]*O28</f>
        <v>27830</v>
      </c>
    </row>
    <row r="29" spans="1:16" ht="26.25" customHeight="1" x14ac:dyDescent="0.2">
      <c r="A29" s="14"/>
      <c r="B29" s="14"/>
      <c r="C29" s="73" t="s">
        <v>583</v>
      </c>
      <c r="D29" s="78" t="s">
        <v>86</v>
      </c>
      <c r="E29" s="13">
        <v>44503</v>
      </c>
      <c r="F29" s="76" t="s">
        <v>554</v>
      </c>
      <c r="G29" s="13">
        <v>44505</v>
      </c>
      <c r="H29" s="77" t="s">
        <v>555</v>
      </c>
      <c r="I29" s="16">
        <v>46</v>
      </c>
      <c r="J29" s="16">
        <v>30</v>
      </c>
      <c r="K29" s="16">
        <v>38</v>
      </c>
      <c r="L29" s="16">
        <v>7</v>
      </c>
      <c r="M29" s="81">
        <v>13.11</v>
      </c>
      <c r="N29" s="95">
        <v>13.11</v>
      </c>
      <c r="O29" s="64">
        <v>2530</v>
      </c>
      <c r="P29" s="65">
        <f>Table2245789101123456789[[#This Row],[PEMBULATAN]]*O29</f>
        <v>33168.299999999996</v>
      </c>
    </row>
    <row r="30" spans="1:16" ht="26.25" customHeight="1" x14ac:dyDescent="0.2">
      <c r="A30" s="14"/>
      <c r="B30" s="14"/>
      <c r="C30" s="73" t="s">
        <v>584</v>
      </c>
      <c r="D30" s="78" t="s">
        <v>86</v>
      </c>
      <c r="E30" s="13">
        <v>44503</v>
      </c>
      <c r="F30" s="76" t="s">
        <v>554</v>
      </c>
      <c r="G30" s="13">
        <v>44505</v>
      </c>
      <c r="H30" s="77" t="s">
        <v>555</v>
      </c>
      <c r="I30" s="16">
        <v>45</v>
      </c>
      <c r="J30" s="16">
        <v>28</v>
      </c>
      <c r="K30" s="16">
        <v>27</v>
      </c>
      <c r="L30" s="16">
        <v>11</v>
      </c>
      <c r="M30" s="81">
        <v>8.5050000000000008</v>
      </c>
      <c r="N30" s="95">
        <v>11</v>
      </c>
      <c r="O30" s="64">
        <v>2530</v>
      </c>
      <c r="P30" s="65">
        <f>Table2245789101123456789[[#This Row],[PEMBULATAN]]*O30</f>
        <v>27830</v>
      </c>
    </row>
    <row r="31" spans="1:16" ht="26.25" customHeight="1" x14ac:dyDescent="0.2">
      <c r="A31" s="14"/>
      <c r="B31" s="14"/>
      <c r="C31" s="73" t="s">
        <v>585</v>
      </c>
      <c r="D31" s="78" t="s">
        <v>86</v>
      </c>
      <c r="E31" s="13">
        <v>44503</v>
      </c>
      <c r="F31" s="76" t="s">
        <v>554</v>
      </c>
      <c r="G31" s="13">
        <v>44505</v>
      </c>
      <c r="H31" s="77" t="s">
        <v>555</v>
      </c>
      <c r="I31" s="16">
        <v>66</v>
      </c>
      <c r="J31" s="16">
        <v>48</v>
      </c>
      <c r="K31" s="16">
        <v>29</v>
      </c>
      <c r="L31" s="16">
        <v>3</v>
      </c>
      <c r="M31" s="81">
        <v>22.968</v>
      </c>
      <c r="N31" s="95">
        <v>22.968</v>
      </c>
      <c r="O31" s="64">
        <v>2530</v>
      </c>
      <c r="P31" s="65">
        <f>Table2245789101123456789[[#This Row],[PEMBULATAN]]*O31</f>
        <v>58109.04</v>
      </c>
    </row>
    <row r="32" spans="1:16" ht="26.25" customHeight="1" x14ac:dyDescent="0.2">
      <c r="A32" s="14"/>
      <c r="B32" s="14"/>
      <c r="C32" s="73" t="s">
        <v>586</v>
      </c>
      <c r="D32" s="78" t="s">
        <v>86</v>
      </c>
      <c r="E32" s="13">
        <v>44503</v>
      </c>
      <c r="F32" s="76" t="s">
        <v>554</v>
      </c>
      <c r="G32" s="13">
        <v>44505</v>
      </c>
      <c r="H32" s="77" t="s">
        <v>555</v>
      </c>
      <c r="I32" s="16">
        <v>45</v>
      </c>
      <c r="J32" s="16">
        <v>40</v>
      </c>
      <c r="K32" s="16">
        <v>26</v>
      </c>
      <c r="L32" s="16">
        <v>6</v>
      </c>
      <c r="M32" s="81">
        <v>11.7</v>
      </c>
      <c r="N32" s="95">
        <v>11.7</v>
      </c>
      <c r="O32" s="64">
        <v>2530</v>
      </c>
      <c r="P32" s="65">
        <f>Table2245789101123456789[[#This Row],[PEMBULATAN]]*O32</f>
        <v>29601</v>
      </c>
    </row>
    <row r="33" spans="1:16" ht="26.25" customHeight="1" x14ac:dyDescent="0.2">
      <c r="A33" s="14"/>
      <c r="B33" s="14"/>
      <c r="C33" s="73" t="s">
        <v>587</v>
      </c>
      <c r="D33" s="78" t="s">
        <v>86</v>
      </c>
      <c r="E33" s="13">
        <v>44503</v>
      </c>
      <c r="F33" s="76" t="s">
        <v>554</v>
      </c>
      <c r="G33" s="13">
        <v>44505</v>
      </c>
      <c r="H33" s="77" t="s">
        <v>555</v>
      </c>
      <c r="I33" s="16">
        <v>36</v>
      </c>
      <c r="J33" s="16">
        <v>25</v>
      </c>
      <c r="K33" s="16">
        <v>28</v>
      </c>
      <c r="L33" s="16">
        <v>5</v>
      </c>
      <c r="M33" s="81">
        <v>6.3</v>
      </c>
      <c r="N33" s="95">
        <v>7</v>
      </c>
      <c r="O33" s="64">
        <v>2530</v>
      </c>
      <c r="P33" s="65">
        <f>Table2245789101123456789[[#This Row],[PEMBULATAN]]*O33</f>
        <v>17710</v>
      </c>
    </row>
    <row r="34" spans="1:16" ht="26.25" customHeight="1" x14ac:dyDescent="0.2">
      <c r="A34" s="14"/>
      <c r="B34" s="14"/>
      <c r="C34" s="73" t="s">
        <v>588</v>
      </c>
      <c r="D34" s="78" t="s">
        <v>86</v>
      </c>
      <c r="E34" s="13">
        <v>44503</v>
      </c>
      <c r="F34" s="76" t="s">
        <v>554</v>
      </c>
      <c r="G34" s="13">
        <v>44505</v>
      </c>
      <c r="H34" s="77" t="s">
        <v>555</v>
      </c>
      <c r="I34" s="16">
        <v>64</v>
      </c>
      <c r="J34" s="16">
        <v>40</v>
      </c>
      <c r="K34" s="16">
        <v>28</v>
      </c>
      <c r="L34" s="16">
        <v>14</v>
      </c>
      <c r="M34" s="81">
        <v>17.920000000000002</v>
      </c>
      <c r="N34" s="95">
        <v>17.920000000000002</v>
      </c>
      <c r="O34" s="64">
        <v>2530</v>
      </c>
      <c r="P34" s="65">
        <f>Table2245789101123456789[[#This Row],[PEMBULATAN]]*O34</f>
        <v>45337.600000000006</v>
      </c>
    </row>
    <row r="35" spans="1:16" ht="26.25" customHeight="1" x14ac:dyDescent="0.2">
      <c r="A35" s="14"/>
      <c r="B35" s="14"/>
      <c r="C35" s="73" t="s">
        <v>589</v>
      </c>
      <c r="D35" s="78" t="s">
        <v>86</v>
      </c>
      <c r="E35" s="13">
        <v>44503</v>
      </c>
      <c r="F35" s="76" t="s">
        <v>554</v>
      </c>
      <c r="G35" s="13">
        <v>44505</v>
      </c>
      <c r="H35" s="77" t="s">
        <v>555</v>
      </c>
      <c r="I35" s="16">
        <v>80</v>
      </c>
      <c r="J35" s="16">
        <v>20</v>
      </c>
      <c r="K35" s="16">
        <v>15</v>
      </c>
      <c r="L35" s="16">
        <v>7</v>
      </c>
      <c r="M35" s="81">
        <v>6</v>
      </c>
      <c r="N35" s="95">
        <v>7</v>
      </c>
      <c r="O35" s="64">
        <v>2530</v>
      </c>
      <c r="P35" s="65">
        <f>Table2245789101123456789[[#This Row],[PEMBULATAN]]*O35</f>
        <v>17710</v>
      </c>
    </row>
    <row r="36" spans="1:16" ht="26.25" customHeight="1" x14ac:dyDescent="0.2">
      <c r="A36" s="14"/>
      <c r="B36" s="14"/>
      <c r="C36" s="73" t="s">
        <v>590</v>
      </c>
      <c r="D36" s="78" t="s">
        <v>86</v>
      </c>
      <c r="E36" s="13">
        <v>44503</v>
      </c>
      <c r="F36" s="76" t="s">
        <v>554</v>
      </c>
      <c r="G36" s="13">
        <v>44505</v>
      </c>
      <c r="H36" s="77" t="s">
        <v>555</v>
      </c>
      <c r="I36" s="16">
        <v>70</v>
      </c>
      <c r="J36" s="16">
        <v>41</v>
      </c>
      <c r="K36" s="16">
        <v>38</v>
      </c>
      <c r="L36" s="16">
        <v>28</v>
      </c>
      <c r="M36" s="81">
        <v>27.265000000000001</v>
      </c>
      <c r="N36" s="95">
        <v>28</v>
      </c>
      <c r="O36" s="64">
        <v>2530</v>
      </c>
      <c r="P36" s="65">
        <f>Table2245789101123456789[[#This Row],[PEMBULATAN]]*O36</f>
        <v>70840</v>
      </c>
    </row>
    <row r="37" spans="1:16" ht="26.25" customHeight="1" x14ac:dyDescent="0.2">
      <c r="A37" s="14"/>
      <c r="B37" s="14"/>
      <c r="C37" s="73" t="s">
        <v>591</v>
      </c>
      <c r="D37" s="78" t="s">
        <v>86</v>
      </c>
      <c r="E37" s="13">
        <v>44503</v>
      </c>
      <c r="F37" s="76" t="s">
        <v>554</v>
      </c>
      <c r="G37" s="13">
        <v>44505</v>
      </c>
      <c r="H37" s="77" t="s">
        <v>555</v>
      </c>
      <c r="I37" s="16">
        <v>110</v>
      </c>
      <c r="J37" s="16">
        <v>58</v>
      </c>
      <c r="K37" s="16">
        <v>32</v>
      </c>
      <c r="L37" s="16">
        <v>17</v>
      </c>
      <c r="M37" s="81">
        <v>51.04</v>
      </c>
      <c r="N37" s="95">
        <v>51.04</v>
      </c>
      <c r="O37" s="64">
        <v>2530</v>
      </c>
      <c r="P37" s="65">
        <f>Table2245789101123456789[[#This Row],[PEMBULATAN]]*O37</f>
        <v>129131.2</v>
      </c>
    </row>
    <row r="38" spans="1:16" ht="26.25" customHeight="1" x14ac:dyDescent="0.2">
      <c r="A38" s="14"/>
      <c r="B38" s="14"/>
      <c r="C38" s="73" t="s">
        <v>592</v>
      </c>
      <c r="D38" s="78" t="s">
        <v>86</v>
      </c>
      <c r="E38" s="13">
        <v>44503</v>
      </c>
      <c r="F38" s="76" t="s">
        <v>554</v>
      </c>
      <c r="G38" s="13">
        <v>44505</v>
      </c>
      <c r="H38" s="77" t="s">
        <v>555</v>
      </c>
      <c r="I38" s="16">
        <v>151</v>
      </c>
      <c r="J38" s="16">
        <v>25</v>
      </c>
      <c r="K38" s="16">
        <v>10</v>
      </c>
      <c r="L38" s="16">
        <v>5</v>
      </c>
      <c r="M38" s="81">
        <v>9.4375</v>
      </c>
      <c r="N38" s="95">
        <v>10</v>
      </c>
      <c r="O38" s="64">
        <v>2530</v>
      </c>
      <c r="P38" s="65">
        <f>Table2245789101123456789[[#This Row],[PEMBULATAN]]*O38</f>
        <v>25300</v>
      </c>
    </row>
    <row r="39" spans="1:16" ht="26.25" customHeight="1" x14ac:dyDescent="0.2">
      <c r="A39" s="14"/>
      <c r="B39" s="14"/>
      <c r="C39" s="73" t="s">
        <v>593</v>
      </c>
      <c r="D39" s="78" t="s">
        <v>86</v>
      </c>
      <c r="E39" s="13">
        <v>44503</v>
      </c>
      <c r="F39" s="76" t="s">
        <v>554</v>
      </c>
      <c r="G39" s="13">
        <v>44505</v>
      </c>
      <c r="H39" s="77" t="s">
        <v>555</v>
      </c>
      <c r="I39" s="16">
        <v>24</v>
      </c>
      <c r="J39" s="16">
        <v>21</v>
      </c>
      <c r="K39" s="16">
        <v>26</v>
      </c>
      <c r="L39" s="16">
        <v>3</v>
      </c>
      <c r="M39" s="81">
        <v>3.2759999999999998</v>
      </c>
      <c r="N39" s="95">
        <v>3.2759999999999998</v>
      </c>
      <c r="O39" s="64">
        <v>2530</v>
      </c>
      <c r="P39" s="65">
        <f>Table2245789101123456789[[#This Row],[PEMBULATAN]]*O39</f>
        <v>8288.2799999999988</v>
      </c>
    </row>
    <row r="40" spans="1:16" ht="26.25" customHeight="1" x14ac:dyDescent="0.2">
      <c r="A40" s="14"/>
      <c r="B40" s="14"/>
      <c r="C40" s="73" t="s">
        <v>594</v>
      </c>
      <c r="D40" s="78" t="s">
        <v>86</v>
      </c>
      <c r="E40" s="13">
        <v>44503</v>
      </c>
      <c r="F40" s="76" t="s">
        <v>554</v>
      </c>
      <c r="G40" s="13">
        <v>44505</v>
      </c>
      <c r="H40" s="77" t="s">
        <v>555</v>
      </c>
      <c r="I40" s="16">
        <v>67</v>
      </c>
      <c r="J40" s="16">
        <v>46</v>
      </c>
      <c r="K40" s="16">
        <v>52</v>
      </c>
      <c r="L40" s="16">
        <v>7</v>
      </c>
      <c r="M40" s="81">
        <v>40.066000000000003</v>
      </c>
      <c r="N40" s="95">
        <v>40.066000000000003</v>
      </c>
      <c r="O40" s="64">
        <v>2530</v>
      </c>
      <c r="P40" s="65">
        <f>Table2245789101123456789[[#This Row],[PEMBULATAN]]*O40</f>
        <v>101366.98000000001</v>
      </c>
    </row>
    <row r="41" spans="1:16" ht="26.25" customHeight="1" x14ac:dyDescent="0.2">
      <c r="A41" s="14"/>
      <c r="B41" s="14"/>
      <c r="C41" s="73" t="s">
        <v>595</v>
      </c>
      <c r="D41" s="78" t="s">
        <v>86</v>
      </c>
      <c r="E41" s="13">
        <v>44503</v>
      </c>
      <c r="F41" s="76" t="s">
        <v>554</v>
      </c>
      <c r="G41" s="13">
        <v>44505</v>
      </c>
      <c r="H41" s="77" t="s">
        <v>555</v>
      </c>
      <c r="I41" s="16">
        <v>84</v>
      </c>
      <c r="J41" s="16">
        <v>63</v>
      </c>
      <c r="K41" s="16">
        <v>32</v>
      </c>
      <c r="L41" s="16">
        <v>11</v>
      </c>
      <c r="M41" s="81">
        <v>42.335999999999999</v>
      </c>
      <c r="N41" s="95">
        <v>43</v>
      </c>
      <c r="O41" s="64">
        <v>2530</v>
      </c>
      <c r="P41" s="65">
        <f>Table2245789101123456789[[#This Row],[PEMBULATAN]]*O41</f>
        <v>108790</v>
      </c>
    </row>
    <row r="42" spans="1:16" ht="26.25" customHeight="1" x14ac:dyDescent="0.2">
      <c r="A42" s="14"/>
      <c r="B42" s="14"/>
      <c r="C42" s="73" t="s">
        <v>596</v>
      </c>
      <c r="D42" s="78" t="s">
        <v>86</v>
      </c>
      <c r="E42" s="13">
        <v>44503</v>
      </c>
      <c r="F42" s="76" t="s">
        <v>554</v>
      </c>
      <c r="G42" s="13">
        <v>44505</v>
      </c>
      <c r="H42" s="77" t="s">
        <v>555</v>
      </c>
      <c r="I42" s="16">
        <v>90</v>
      </c>
      <c r="J42" s="16">
        <v>42</v>
      </c>
      <c r="K42" s="16">
        <v>12</v>
      </c>
      <c r="L42" s="16">
        <v>3</v>
      </c>
      <c r="M42" s="81">
        <v>11.34</v>
      </c>
      <c r="N42" s="95">
        <v>12</v>
      </c>
      <c r="O42" s="64">
        <v>2530</v>
      </c>
      <c r="P42" s="65">
        <f>Table2245789101123456789[[#This Row],[PEMBULATAN]]*O42</f>
        <v>30360</v>
      </c>
    </row>
    <row r="43" spans="1:16" ht="26.25" customHeight="1" x14ac:dyDescent="0.2">
      <c r="A43" s="14"/>
      <c r="B43" s="14"/>
      <c r="C43" s="73" t="s">
        <v>597</v>
      </c>
      <c r="D43" s="78" t="s">
        <v>86</v>
      </c>
      <c r="E43" s="13">
        <v>44503</v>
      </c>
      <c r="F43" s="76" t="s">
        <v>554</v>
      </c>
      <c r="G43" s="13">
        <v>44505</v>
      </c>
      <c r="H43" s="77" t="s">
        <v>555</v>
      </c>
      <c r="I43" s="16">
        <v>213</v>
      </c>
      <c r="J43" s="16">
        <v>15</v>
      </c>
      <c r="K43" s="16">
        <v>10</v>
      </c>
      <c r="L43" s="16">
        <v>12</v>
      </c>
      <c r="M43" s="81">
        <v>7.9874999999999998</v>
      </c>
      <c r="N43" s="95">
        <v>12</v>
      </c>
      <c r="O43" s="64">
        <v>2530</v>
      </c>
      <c r="P43" s="65">
        <f>Table2245789101123456789[[#This Row],[PEMBULATAN]]*O43</f>
        <v>30360</v>
      </c>
    </row>
    <row r="44" spans="1:16" ht="26.25" customHeight="1" x14ac:dyDescent="0.2">
      <c r="A44" s="14"/>
      <c r="B44" s="14"/>
      <c r="C44" s="73" t="s">
        <v>598</v>
      </c>
      <c r="D44" s="78" t="s">
        <v>86</v>
      </c>
      <c r="E44" s="13">
        <v>44503</v>
      </c>
      <c r="F44" s="76" t="s">
        <v>554</v>
      </c>
      <c r="G44" s="13">
        <v>44505</v>
      </c>
      <c r="H44" s="77" t="s">
        <v>555</v>
      </c>
      <c r="I44" s="16">
        <v>48</v>
      </c>
      <c r="J44" s="16">
        <v>32</v>
      </c>
      <c r="K44" s="16">
        <v>18</v>
      </c>
      <c r="L44" s="16">
        <v>13</v>
      </c>
      <c r="M44" s="81">
        <v>6.9119999999999999</v>
      </c>
      <c r="N44" s="95">
        <v>13</v>
      </c>
      <c r="O44" s="64">
        <v>2530</v>
      </c>
      <c r="P44" s="65">
        <f>Table2245789101123456789[[#This Row],[PEMBULATAN]]*O44</f>
        <v>32890</v>
      </c>
    </row>
    <row r="45" spans="1:16" ht="26.25" customHeight="1" x14ac:dyDescent="0.2">
      <c r="A45" s="14"/>
      <c r="B45" s="14"/>
      <c r="C45" s="73" t="s">
        <v>599</v>
      </c>
      <c r="D45" s="78" t="s">
        <v>86</v>
      </c>
      <c r="E45" s="13">
        <v>44503</v>
      </c>
      <c r="F45" s="76" t="s">
        <v>554</v>
      </c>
      <c r="G45" s="13">
        <v>44505</v>
      </c>
      <c r="H45" s="77" t="s">
        <v>555</v>
      </c>
      <c r="I45" s="16">
        <v>123</v>
      </c>
      <c r="J45" s="16">
        <v>11</v>
      </c>
      <c r="K45" s="16">
        <v>11</v>
      </c>
      <c r="L45" s="16">
        <v>4</v>
      </c>
      <c r="M45" s="81">
        <v>3.7207499999999998</v>
      </c>
      <c r="N45" s="95">
        <v>4</v>
      </c>
      <c r="O45" s="64">
        <v>2530</v>
      </c>
      <c r="P45" s="65">
        <f>Table2245789101123456789[[#This Row],[PEMBULATAN]]*O45</f>
        <v>10120</v>
      </c>
    </row>
    <row r="46" spans="1:16" ht="26.25" customHeight="1" x14ac:dyDescent="0.2">
      <c r="A46" s="14"/>
      <c r="B46" s="14"/>
      <c r="C46" s="73" t="s">
        <v>600</v>
      </c>
      <c r="D46" s="78" t="s">
        <v>86</v>
      </c>
      <c r="E46" s="13">
        <v>44503</v>
      </c>
      <c r="F46" s="76" t="s">
        <v>554</v>
      </c>
      <c r="G46" s="13">
        <v>44505</v>
      </c>
      <c r="H46" s="77" t="s">
        <v>555</v>
      </c>
      <c r="I46" s="16">
        <v>107</v>
      </c>
      <c r="J46" s="16">
        <v>53</v>
      </c>
      <c r="K46" s="16">
        <v>33</v>
      </c>
      <c r="L46" s="16">
        <v>7</v>
      </c>
      <c r="M46" s="81">
        <v>46.78575</v>
      </c>
      <c r="N46" s="95">
        <v>46.78575</v>
      </c>
      <c r="O46" s="64">
        <v>2530</v>
      </c>
      <c r="P46" s="65">
        <f>Table2245789101123456789[[#This Row],[PEMBULATAN]]*O46</f>
        <v>118367.94749999999</v>
      </c>
    </row>
    <row r="47" spans="1:16" ht="26.25" customHeight="1" x14ac:dyDescent="0.2">
      <c r="A47" s="14"/>
      <c r="B47" s="14"/>
      <c r="C47" s="73" t="s">
        <v>601</v>
      </c>
      <c r="D47" s="78" t="s">
        <v>86</v>
      </c>
      <c r="E47" s="13">
        <v>44503</v>
      </c>
      <c r="F47" s="76" t="s">
        <v>554</v>
      </c>
      <c r="G47" s="13">
        <v>44505</v>
      </c>
      <c r="H47" s="77" t="s">
        <v>555</v>
      </c>
      <c r="I47" s="16">
        <v>29</v>
      </c>
      <c r="J47" s="16">
        <v>26</v>
      </c>
      <c r="K47" s="16">
        <v>34</v>
      </c>
      <c r="L47" s="16">
        <v>4</v>
      </c>
      <c r="M47" s="81">
        <v>6.4089999999999998</v>
      </c>
      <c r="N47" s="95">
        <v>7</v>
      </c>
      <c r="O47" s="64">
        <v>2530</v>
      </c>
      <c r="P47" s="65">
        <f>Table2245789101123456789[[#This Row],[PEMBULATAN]]*O47</f>
        <v>17710</v>
      </c>
    </row>
    <row r="48" spans="1:16" ht="26.25" customHeight="1" x14ac:dyDescent="0.2">
      <c r="A48" s="14"/>
      <c r="B48" s="14"/>
      <c r="C48" s="73" t="s">
        <v>602</v>
      </c>
      <c r="D48" s="78" t="s">
        <v>86</v>
      </c>
      <c r="E48" s="13">
        <v>44503</v>
      </c>
      <c r="F48" s="76" t="s">
        <v>554</v>
      </c>
      <c r="G48" s="13">
        <v>44505</v>
      </c>
      <c r="H48" s="77" t="s">
        <v>555</v>
      </c>
      <c r="I48" s="16">
        <v>81</v>
      </c>
      <c r="J48" s="16">
        <v>38</v>
      </c>
      <c r="K48" s="16">
        <v>4</v>
      </c>
      <c r="L48" s="16">
        <v>2</v>
      </c>
      <c r="M48" s="81">
        <v>3.0779999999999998</v>
      </c>
      <c r="N48" s="95">
        <v>3.0779999999999998</v>
      </c>
      <c r="O48" s="64">
        <v>2530</v>
      </c>
      <c r="P48" s="65">
        <f>Table2245789101123456789[[#This Row],[PEMBULATAN]]*O48</f>
        <v>7787.3399999999992</v>
      </c>
    </row>
    <row r="49" spans="1:16" ht="26.25" customHeight="1" x14ac:dyDescent="0.2">
      <c r="A49" s="14"/>
      <c r="B49" s="14"/>
      <c r="C49" s="73" t="s">
        <v>603</v>
      </c>
      <c r="D49" s="78" t="s">
        <v>86</v>
      </c>
      <c r="E49" s="13">
        <v>44503</v>
      </c>
      <c r="F49" s="76" t="s">
        <v>554</v>
      </c>
      <c r="G49" s="13">
        <v>44505</v>
      </c>
      <c r="H49" s="77" t="s">
        <v>555</v>
      </c>
      <c r="I49" s="16">
        <v>66</v>
      </c>
      <c r="J49" s="16">
        <v>44</v>
      </c>
      <c r="K49" s="16">
        <v>9</v>
      </c>
      <c r="L49" s="16">
        <v>5</v>
      </c>
      <c r="M49" s="81">
        <v>6.5339999999999998</v>
      </c>
      <c r="N49" s="95">
        <v>6.5339999999999998</v>
      </c>
      <c r="O49" s="64">
        <v>2530</v>
      </c>
      <c r="P49" s="65">
        <f>Table2245789101123456789[[#This Row],[PEMBULATAN]]*O49</f>
        <v>16531.02</v>
      </c>
    </row>
    <row r="50" spans="1:16" ht="26.25" customHeight="1" x14ac:dyDescent="0.2">
      <c r="A50" s="14"/>
      <c r="B50" s="14"/>
      <c r="C50" s="73" t="s">
        <v>604</v>
      </c>
      <c r="D50" s="78" t="s">
        <v>86</v>
      </c>
      <c r="E50" s="13">
        <v>44503</v>
      </c>
      <c r="F50" s="76" t="s">
        <v>554</v>
      </c>
      <c r="G50" s="13">
        <v>44505</v>
      </c>
      <c r="H50" s="77" t="s">
        <v>555</v>
      </c>
      <c r="I50" s="16">
        <v>52</v>
      </c>
      <c r="J50" s="16">
        <v>18</v>
      </c>
      <c r="K50" s="16">
        <v>18</v>
      </c>
      <c r="L50" s="16">
        <v>9</v>
      </c>
      <c r="M50" s="81">
        <v>4.2119999999999997</v>
      </c>
      <c r="N50" s="95">
        <v>9</v>
      </c>
      <c r="O50" s="64">
        <v>2530</v>
      </c>
      <c r="P50" s="65">
        <f>Table2245789101123456789[[#This Row],[PEMBULATAN]]*O50</f>
        <v>22770</v>
      </c>
    </row>
    <row r="51" spans="1:16" ht="26.25" customHeight="1" x14ac:dyDescent="0.2">
      <c r="A51" s="14"/>
      <c r="B51" s="14"/>
      <c r="C51" s="73" t="s">
        <v>605</v>
      </c>
      <c r="D51" s="78" t="s">
        <v>86</v>
      </c>
      <c r="E51" s="13">
        <v>44503</v>
      </c>
      <c r="F51" s="76" t="s">
        <v>554</v>
      </c>
      <c r="G51" s="13">
        <v>44505</v>
      </c>
      <c r="H51" s="77" t="s">
        <v>555</v>
      </c>
      <c r="I51" s="16">
        <v>125</v>
      </c>
      <c r="J51" s="16">
        <v>16</v>
      </c>
      <c r="K51" s="16">
        <v>4</v>
      </c>
      <c r="L51" s="16">
        <v>2</v>
      </c>
      <c r="M51" s="81">
        <v>2</v>
      </c>
      <c r="N51" s="95">
        <v>2</v>
      </c>
      <c r="O51" s="64">
        <v>2530</v>
      </c>
      <c r="P51" s="65">
        <f>Table2245789101123456789[[#This Row],[PEMBULATAN]]*O51</f>
        <v>5060</v>
      </c>
    </row>
    <row r="52" spans="1:16" ht="26.25" customHeight="1" x14ac:dyDescent="0.2">
      <c r="A52" s="14"/>
      <c r="B52" s="14"/>
      <c r="C52" s="73" t="s">
        <v>606</v>
      </c>
      <c r="D52" s="78" t="s">
        <v>86</v>
      </c>
      <c r="E52" s="13">
        <v>44503</v>
      </c>
      <c r="F52" s="76" t="s">
        <v>554</v>
      </c>
      <c r="G52" s="13">
        <v>44505</v>
      </c>
      <c r="H52" s="77" t="s">
        <v>555</v>
      </c>
      <c r="I52" s="16">
        <v>88</v>
      </c>
      <c r="J52" s="16">
        <v>58</v>
      </c>
      <c r="K52" s="16">
        <v>32</v>
      </c>
      <c r="L52" s="16">
        <v>22</v>
      </c>
      <c r="M52" s="81">
        <v>40.832000000000001</v>
      </c>
      <c r="N52" s="95">
        <v>40.832000000000001</v>
      </c>
      <c r="O52" s="64">
        <v>2530</v>
      </c>
      <c r="P52" s="65">
        <f>Table2245789101123456789[[#This Row],[PEMBULATAN]]*O52</f>
        <v>103304.96000000001</v>
      </c>
    </row>
    <row r="53" spans="1:16" ht="26.25" customHeight="1" x14ac:dyDescent="0.2">
      <c r="A53" s="14"/>
      <c r="B53" s="14"/>
      <c r="C53" s="73" t="s">
        <v>607</v>
      </c>
      <c r="D53" s="78" t="s">
        <v>86</v>
      </c>
      <c r="E53" s="13">
        <v>44503</v>
      </c>
      <c r="F53" s="76" t="s">
        <v>554</v>
      </c>
      <c r="G53" s="13">
        <v>44505</v>
      </c>
      <c r="H53" s="77" t="s">
        <v>555</v>
      </c>
      <c r="I53" s="16">
        <v>51</v>
      </c>
      <c r="J53" s="16">
        <v>55</v>
      </c>
      <c r="K53" s="16">
        <v>33</v>
      </c>
      <c r="L53" s="16">
        <v>1</v>
      </c>
      <c r="M53" s="81">
        <v>23.141249999999999</v>
      </c>
      <c r="N53" s="95">
        <v>23.141249999999999</v>
      </c>
      <c r="O53" s="64">
        <v>2530</v>
      </c>
      <c r="P53" s="65">
        <f>Table2245789101123456789[[#This Row],[PEMBULATAN]]*O53</f>
        <v>58547.362499999996</v>
      </c>
    </row>
    <row r="54" spans="1:16" ht="26.25" customHeight="1" x14ac:dyDescent="0.2">
      <c r="A54" s="14"/>
      <c r="B54" s="14"/>
      <c r="C54" s="73" t="s">
        <v>608</v>
      </c>
      <c r="D54" s="78" t="s">
        <v>86</v>
      </c>
      <c r="E54" s="13">
        <v>44503</v>
      </c>
      <c r="F54" s="76" t="s">
        <v>554</v>
      </c>
      <c r="G54" s="13">
        <v>44505</v>
      </c>
      <c r="H54" s="77" t="s">
        <v>555</v>
      </c>
      <c r="I54" s="16">
        <v>44</v>
      </c>
      <c r="J54" s="16">
        <v>33</v>
      </c>
      <c r="K54" s="16">
        <v>25</v>
      </c>
      <c r="L54" s="16">
        <v>3</v>
      </c>
      <c r="M54" s="81">
        <v>9.0749999999999993</v>
      </c>
      <c r="N54" s="95">
        <v>9.0749999999999993</v>
      </c>
      <c r="O54" s="64">
        <v>2530</v>
      </c>
      <c r="P54" s="65">
        <f>Table2245789101123456789[[#This Row],[PEMBULATAN]]*O54</f>
        <v>22959.75</v>
      </c>
    </row>
    <row r="55" spans="1:16" ht="26.25" customHeight="1" x14ac:dyDescent="0.2">
      <c r="A55" s="14"/>
      <c r="B55" s="14"/>
      <c r="C55" s="73" t="s">
        <v>609</v>
      </c>
      <c r="D55" s="78" t="s">
        <v>86</v>
      </c>
      <c r="E55" s="13">
        <v>44503</v>
      </c>
      <c r="F55" s="76" t="s">
        <v>554</v>
      </c>
      <c r="G55" s="13">
        <v>44505</v>
      </c>
      <c r="H55" s="77" t="s">
        <v>555</v>
      </c>
      <c r="I55" s="16">
        <v>77</v>
      </c>
      <c r="J55" s="16">
        <v>67</v>
      </c>
      <c r="K55" s="16">
        <v>18</v>
      </c>
      <c r="L55" s="16">
        <v>6</v>
      </c>
      <c r="M55" s="81">
        <v>23.215499999999999</v>
      </c>
      <c r="N55" s="95">
        <v>23.215499999999999</v>
      </c>
      <c r="O55" s="64">
        <v>2530</v>
      </c>
      <c r="P55" s="65">
        <f>Table2245789101123456789[[#This Row],[PEMBULATAN]]*O55</f>
        <v>58735.214999999997</v>
      </c>
    </row>
    <row r="56" spans="1:16" ht="26.25" customHeight="1" x14ac:dyDescent="0.2">
      <c r="A56" s="14"/>
      <c r="B56" s="14"/>
      <c r="C56" s="73" t="s">
        <v>610</v>
      </c>
      <c r="D56" s="78" t="s">
        <v>86</v>
      </c>
      <c r="E56" s="13">
        <v>44503</v>
      </c>
      <c r="F56" s="76" t="s">
        <v>554</v>
      </c>
      <c r="G56" s="13">
        <v>44505</v>
      </c>
      <c r="H56" s="77" t="s">
        <v>555</v>
      </c>
      <c r="I56" s="16">
        <v>56</v>
      </c>
      <c r="J56" s="16">
        <v>34</v>
      </c>
      <c r="K56" s="16">
        <v>21</v>
      </c>
      <c r="L56" s="16">
        <v>7</v>
      </c>
      <c r="M56" s="81">
        <v>9.9960000000000004</v>
      </c>
      <c r="N56" s="95">
        <v>9.9960000000000004</v>
      </c>
      <c r="O56" s="64">
        <v>2530</v>
      </c>
      <c r="P56" s="65">
        <f>Table2245789101123456789[[#This Row],[PEMBULATAN]]*O56</f>
        <v>25289.88</v>
      </c>
    </row>
    <row r="57" spans="1:16" ht="26.25" customHeight="1" x14ac:dyDescent="0.2">
      <c r="A57" s="14"/>
      <c r="B57" s="14"/>
      <c r="C57" s="73" t="s">
        <v>611</v>
      </c>
      <c r="D57" s="78" t="s">
        <v>86</v>
      </c>
      <c r="E57" s="13">
        <v>44503</v>
      </c>
      <c r="F57" s="76" t="s">
        <v>554</v>
      </c>
      <c r="G57" s="13">
        <v>44505</v>
      </c>
      <c r="H57" s="77" t="s">
        <v>555</v>
      </c>
      <c r="I57" s="16">
        <v>48</v>
      </c>
      <c r="J57" s="16">
        <v>31</v>
      </c>
      <c r="K57" s="16">
        <v>26</v>
      </c>
      <c r="L57" s="16">
        <v>10</v>
      </c>
      <c r="M57" s="81">
        <v>9.6720000000000006</v>
      </c>
      <c r="N57" s="95">
        <v>10</v>
      </c>
      <c r="O57" s="64">
        <v>2530</v>
      </c>
      <c r="P57" s="65">
        <f>Table2245789101123456789[[#This Row],[PEMBULATAN]]*O57</f>
        <v>25300</v>
      </c>
    </row>
    <row r="58" spans="1:16" ht="26.25" customHeight="1" x14ac:dyDescent="0.2">
      <c r="A58" s="14"/>
      <c r="B58" s="14"/>
      <c r="C58" s="73" t="s">
        <v>612</v>
      </c>
      <c r="D58" s="78" t="s">
        <v>86</v>
      </c>
      <c r="E58" s="13">
        <v>44503</v>
      </c>
      <c r="F58" s="76" t="s">
        <v>554</v>
      </c>
      <c r="G58" s="13">
        <v>44505</v>
      </c>
      <c r="H58" s="77" t="s">
        <v>555</v>
      </c>
      <c r="I58" s="16">
        <v>67</v>
      </c>
      <c r="J58" s="16">
        <v>31</v>
      </c>
      <c r="K58" s="16">
        <v>37</v>
      </c>
      <c r="L58" s="16">
        <v>4</v>
      </c>
      <c r="M58" s="81">
        <v>19.212250000000001</v>
      </c>
      <c r="N58" s="95">
        <v>19.212250000000001</v>
      </c>
      <c r="O58" s="64">
        <v>2530</v>
      </c>
      <c r="P58" s="65">
        <f>Table2245789101123456789[[#This Row],[PEMBULATAN]]*O58</f>
        <v>48606.9925</v>
      </c>
    </row>
    <row r="59" spans="1:16" ht="26.25" customHeight="1" x14ac:dyDescent="0.2">
      <c r="A59" s="14"/>
      <c r="B59" s="14"/>
      <c r="C59" s="73" t="s">
        <v>613</v>
      </c>
      <c r="D59" s="78" t="s">
        <v>86</v>
      </c>
      <c r="E59" s="13">
        <v>44503</v>
      </c>
      <c r="F59" s="76" t="s">
        <v>554</v>
      </c>
      <c r="G59" s="13">
        <v>44505</v>
      </c>
      <c r="H59" s="77" t="s">
        <v>555</v>
      </c>
      <c r="I59" s="16">
        <v>71</v>
      </c>
      <c r="J59" s="16">
        <v>36</v>
      </c>
      <c r="K59" s="16">
        <v>36</v>
      </c>
      <c r="L59" s="16">
        <v>6</v>
      </c>
      <c r="M59" s="81">
        <v>23.004000000000001</v>
      </c>
      <c r="N59" s="95">
        <v>23.004000000000001</v>
      </c>
      <c r="O59" s="64">
        <v>2530</v>
      </c>
      <c r="P59" s="65">
        <f>Table2245789101123456789[[#This Row],[PEMBULATAN]]*O59</f>
        <v>58200.12</v>
      </c>
    </row>
    <row r="60" spans="1:16" ht="26.25" customHeight="1" x14ac:dyDescent="0.2">
      <c r="A60" s="14"/>
      <c r="B60" s="14"/>
      <c r="C60" s="73" t="s">
        <v>614</v>
      </c>
      <c r="D60" s="78" t="s">
        <v>86</v>
      </c>
      <c r="E60" s="13">
        <v>44503</v>
      </c>
      <c r="F60" s="76" t="s">
        <v>554</v>
      </c>
      <c r="G60" s="13">
        <v>44505</v>
      </c>
      <c r="H60" s="77" t="s">
        <v>555</v>
      </c>
      <c r="I60" s="16">
        <v>51</v>
      </c>
      <c r="J60" s="16">
        <v>42</v>
      </c>
      <c r="K60" s="16">
        <v>16</v>
      </c>
      <c r="L60" s="16">
        <v>7</v>
      </c>
      <c r="M60" s="81">
        <v>8.5679999999999996</v>
      </c>
      <c r="N60" s="95">
        <v>8.5679999999999996</v>
      </c>
      <c r="O60" s="64">
        <v>2530</v>
      </c>
      <c r="P60" s="65">
        <f>Table2245789101123456789[[#This Row],[PEMBULATAN]]*O60</f>
        <v>21677.039999999997</v>
      </c>
    </row>
    <row r="61" spans="1:16" ht="26.25" customHeight="1" x14ac:dyDescent="0.2">
      <c r="A61" s="14"/>
      <c r="B61" s="14"/>
      <c r="C61" s="73" t="s">
        <v>615</v>
      </c>
      <c r="D61" s="78" t="s">
        <v>86</v>
      </c>
      <c r="E61" s="13">
        <v>44503</v>
      </c>
      <c r="F61" s="76" t="s">
        <v>554</v>
      </c>
      <c r="G61" s="13">
        <v>44505</v>
      </c>
      <c r="H61" s="77" t="s">
        <v>555</v>
      </c>
      <c r="I61" s="16">
        <v>38</v>
      </c>
      <c r="J61" s="16">
        <v>33</v>
      </c>
      <c r="K61" s="16">
        <v>23</v>
      </c>
      <c r="L61" s="16">
        <v>3</v>
      </c>
      <c r="M61" s="81">
        <v>7.2104999999999997</v>
      </c>
      <c r="N61" s="95">
        <v>7.2104999999999997</v>
      </c>
      <c r="O61" s="64">
        <v>2530</v>
      </c>
      <c r="P61" s="65">
        <f>Table2245789101123456789[[#This Row],[PEMBULATAN]]*O61</f>
        <v>18242.564999999999</v>
      </c>
    </row>
    <row r="62" spans="1:16" ht="26.25" customHeight="1" x14ac:dyDescent="0.2">
      <c r="A62" s="14"/>
      <c r="B62" s="14"/>
      <c r="C62" s="73" t="s">
        <v>616</v>
      </c>
      <c r="D62" s="78" t="s">
        <v>86</v>
      </c>
      <c r="E62" s="13">
        <v>44503</v>
      </c>
      <c r="F62" s="76" t="s">
        <v>554</v>
      </c>
      <c r="G62" s="13">
        <v>44505</v>
      </c>
      <c r="H62" s="77" t="s">
        <v>555</v>
      </c>
      <c r="I62" s="16">
        <v>73</v>
      </c>
      <c r="J62" s="16">
        <v>28</v>
      </c>
      <c r="K62" s="16">
        <v>27</v>
      </c>
      <c r="L62" s="16">
        <v>4</v>
      </c>
      <c r="M62" s="81">
        <v>13.797000000000001</v>
      </c>
      <c r="N62" s="95">
        <v>13.797000000000001</v>
      </c>
      <c r="O62" s="64">
        <v>2530</v>
      </c>
      <c r="P62" s="65">
        <f>Table2245789101123456789[[#This Row],[PEMBULATAN]]*O62</f>
        <v>34906.410000000003</v>
      </c>
    </row>
    <row r="63" spans="1:16" ht="26.25" customHeight="1" x14ac:dyDescent="0.2">
      <c r="A63" s="14"/>
      <c r="B63" s="14"/>
      <c r="C63" s="73" t="s">
        <v>617</v>
      </c>
      <c r="D63" s="78" t="s">
        <v>86</v>
      </c>
      <c r="E63" s="13">
        <v>44503</v>
      </c>
      <c r="F63" s="76" t="s">
        <v>554</v>
      </c>
      <c r="G63" s="13">
        <v>44505</v>
      </c>
      <c r="H63" s="77" t="s">
        <v>555</v>
      </c>
      <c r="I63" s="16">
        <v>74</v>
      </c>
      <c r="J63" s="16">
        <v>53</v>
      </c>
      <c r="K63" s="16">
        <v>11</v>
      </c>
      <c r="L63" s="16">
        <v>3</v>
      </c>
      <c r="M63" s="81">
        <v>10.785500000000001</v>
      </c>
      <c r="N63" s="95">
        <v>10.785500000000001</v>
      </c>
      <c r="O63" s="64">
        <v>2530</v>
      </c>
      <c r="P63" s="65">
        <f>Table2245789101123456789[[#This Row],[PEMBULATAN]]*O63</f>
        <v>27287.315000000002</v>
      </c>
    </row>
    <row r="64" spans="1:16" ht="26.25" customHeight="1" x14ac:dyDescent="0.2">
      <c r="A64" s="14"/>
      <c r="B64" s="14"/>
      <c r="C64" s="73" t="s">
        <v>618</v>
      </c>
      <c r="D64" s="78" t="s">
        <v>86</v>
      </c>
      <c r="E64" s="13">
        <v>44503</v>
      </c>
      <c r="F64" s="76" t="s">
        <v>554</v>
      </c>
      <c r="G64" s="13">
        <v>44505</v>
      </c>
      <c r="H64" s="77" t="s">
        <v>555</v>
      </c>
      <c r="I64" s="16">
        <v>31</v>
      </c>
      <c r="J64" s="16">
        <v>28</v>
      </c>
      <c r="K64" s="16">
        <v>15</v>
      </c>
      <c r="L64" s="16">
        <v>3</v>
      </c>
      <c r="M64" s="81">
        <v>3.2549999999999999</v>
      </c>
      <c r="N64" s="95">
        <v>3.2549999999999999</v>
      </c>
      <c r="O64" s="64">
        <v>2530</v>
      </c>
      <c r="P64" s="65">
        <f>Table2245789101123456789[[#This Row],[PEMBULATAN]]*O64</f>
        <v>8235.15</v>
      </c>
    </row>
    <row r="65" spans="1:16" ht="26.25" customHeight="1" x14ac:dyDescent="0.2">
      <c r="A65" s="14"/>
      <c r="B65" s="14"/>
      <c r="C65" s="73" t="s">
        <v>619</v>
      </c>
      <c r="D65" s="78" t="s">
        <v>86</v>
      </c>
      <c r="E65" s="13">
        <v>44503</v>
      </c>
      <c r="F65" s="76" t="s">
        <v>554</v>
      </c>
      <c r="G65" s="13">
        <v>44505</v>
      </c>
      <c r="H65" s="77" t="s">
        <v>555</v>
      </c>
      <c r="I65" s="16">
        <v>78</v>
      </c>
      <c r="J65" s="16">
        <v>28</v>
      </c>
      <c r="K65" s="16">
        <v>26</v>
      </c>
      <c r="L65" s="16">
        <v>17</v>
      </c>
      <c r="M65" s="81">
        <v>14.196</v>
      </c>
      <c r="N65" s="95">
        <v>17</v>
      </c>
      <c r="O65" s="64">
        <v>2530</v>
      </c>
      <c r="P65" s="65">
        <f>Table2245789101123456789[[#This Row],[PEMBULATAN]]*O65</f>
        <v>43010</v>
      </c>
    </row>
    <row r="66" spans="1:16" ht="26.25" customHeight="1" x14ac:dyDescent="0.2">
      <c r="A66" s="14"/>
      <c r="B66" s="14"/>
      <c r="C66" s="73" t="s">
        <v>620</v>
      </c>
      <c r="D66" s="78" t="s">
        <v>86</v>
      </c>
      <c r="E66" s="13">
        <v>44503</v>
      </c>
      <c r="F66" s="76" t="s">
        <v>554</v>
      </c>
      <c r="G66" s="13">
        <v>44505</v>
      </c>
      <c r="H66" s="77" t="s">
        <v>555</v>
      </c>
      <c r="I66" s="16">
        <v>94</v>
      </c>
      <c r="J66" s="16">
        <v>6</v>
      </c>
      <c r="K66" s="16">
        <v>6</v>
      </c>
      <c r="L66" s="16">
        <v>1</v>
      </c>
      <c r="M66" s="81">
        <v>0.84599999999999997</v>
      </c>
      <c r="N66" s="95">
        <v>1</v>
      </c>
      <c r="O66" s="64">
        <v>2530</v>
      </c>
      <c r="P66" s="65">
        <f>Table2245789101123456789[[#This Row],[PEMBULATAN]]*O66</f>
        <v>2530</v>
      </c>
    </row>
    <row r="67" spans="1:16" ht="26.25" customHeight="1" x14ac:dyDescent="0.2">
      <c r="A67" s="14"/>
      <c r="B67" s="14"/>
      <c r="C67" s="73" t="s">
        <v>621</v>
      </c>
      <c r="D67" s="78" t="s">
        <v>86</v>
      </c>
      <c r="E67" s="13">
        <v>44503</v>
      </c>
      <c r="F67" s="76" t="s">
        <v>554</v>
      </c>
      <c r="G67" s="13">
        <v>44505</v>
      </c>
      <c r="H67" s="77" t="s">
        <v>555</v>
      </c>
      <c r="I67" s="16">
        <v>64</v>
      </c>
      <c r="J67" s="16">
        <v>22</v>
      </c>
      <c r="K67" s="16">
        <v>20</v>
      </c>
      <c r="L67" s="16">
        <v>4</v>
      </c>
      <c r="M67" s="81">
        <v>7.04</v>
      </c>
      <c r="N67" s="95">
        <v>7.04</v>
      </c>
      <c r="O67" s="64">
        <v>2530</v>
      </c>
      <c r="P67" s="65">
        <f>Table2245789101123456789[[#This Row],[PEMBULATAN]]*O67</f>
        <v>17811.2</v>
      </c>
    </row>
    <row r="68" spans="1:16" ht="26.25" customHeight="1" x14ac:dyDescent="0.2">
      <c r="A68" s="14"/>
      <c r="B68" s="14"/>
      <c r="C68" s="73" t="s">
        <v>622</v>
      </c>
      <c r="D68" s="78" t="s">
        <v>86</v>
      </c>
      <c r="E68" s="13">
        <v>44503</v>
      </c>
      <c r="F68" s="76" t="s">
        <v>554</v>
      </c>
      <c r="G68" s="13">
        <v>44505</v>
      </c>
      <c r="H68" s="77" t="s">
        <v>555</v>
      </c>
      <c r="I68" s="16">
        <v>75</v>
      </c>
      <c r="J68" s="16">
        <v>42</v>
      </c>
      <c r="K68" s="16">
        <v>33</v>
      </c>
      <c r="L68" s="16">
        <v>6</v>
      </c>
      <c r="M68" s="81">
        <v>25.987500000000001</v>
      </c>
      <c r="N68" s="95">
        <v>25.987500000000001</v>
      </c>
      <c r="O68" s="64">
        <v>2530</v>
      </c>
      <c r="P68" s="65">
        <f>Table2245789101123456789[[#This Row],[PEMBULATAN]]*O68</f>
        <v>65748.375</v>
      </c>
    </row>
    <row r="69" spans="1:16" ht="26.25" customHeight="1" x14ac:dyDescent="0.2">
      <c r="A69" s="14"/>
      <c r="B69" s="14"/>
      <c r="C69" s="73" t="s">
        <v>623</v>
      </c>
      <c r="D69" s="78" t="s">
        <v>86</v>
      </c>
      <c r="E69" s="13">
        <v>44503</v>
      </c>
      <c r="F69" s="76" t="s">
        <v>554</v>
      </c>
      <c r="G69" s="13">
        <v>44505</v>
      </c>
      <c r="H69" s="77" t="s">
        <v>555</v>
      </c>
      <c r="I69" s="16">
        <v>85</v>
      </c>
      <c r="J69" s="16">
        <v>73</v>
      </c>
      <c r="K69" s="16">
        <v>11</v>
      </c>
      <c r="L69" s="16">
        <v>5</v>
      </c>
      <c r="M69" s="81">
        <v>17.063749999999999</v>
      </c>
      <c r="N69" s="95">
        <v>17.063749999999999</v>
      </c>
      <c r="O69" s="64">
        <v>2530</v>
      </c>
      <c r="P69" s="65">
        <f>Table2245789101123456789[[#This Row],[PEMBULATAN]]*O69</f>
        <v>43171.287499999999</v>
      </c>
    </row>
    <row r="70" spans="1:16" ht="26.25" customHeight="1" x14ac:dyDescent="0.2">
      <c r="A70" s="14"/>
      <c r="B70" s="14"/>
      <c r="C70" s="73" t="s">
        <v>624</v>
      </c>
      <c r="D70" s="78" t="s">
        <v>86</v>
      </c>
      <c r="E70" s="13">
        <v>44503</v>
      </c>
      <c r="F70" s="76" t="s">
        <v>554</v>
      </c>
      <c r="G70" s="13">
        <v>44505</v>
      </c>
      <c r="H70" s="77" t="s">
        <v>555</v>
      </c>
      <c r="I70" s="16">
        <v>56</v>
      </c>
      <c r="J70" s="16">
        <v>43</v>
      </c>
      <c r="K70" s="16">
        <v>41</v>
      </c>
      <c r="L70" s="16">
        <v>6</v>
      </c>
      <c r="M70" s="81">
        <v>24.681999999999999</v>
      </c>
      <c r="N70" s="95">
        <v>24.681999999999999</v>
      </c>
      <c r="O70" s="64">
        <v>2530</v>
      </c>
      <c r="P70" s="65">
        <f>Table2245789101123456789[[#This Row],[PEMBULATAN]]*O70</f>
        <v>62445.46</v>
      </c>
    </row>
    <row r="71" spans="1:16" ht="26.25" customHeight="1" x14ac:dyDescent="0.2">
      <c r="A71" s="14"/>
      <c r="B71" s="14"/>
      <c r="C71" s="73" t="s">
        <v>625</v>
      </c>
      <c r="D71" s="78" t="s">
        <v>86</v>
      </c>
      <c r="E71" s="13">
        <v>44503</v>
      </c>
      <c r="F71" s="76" t="s">
        <v>554</v>
      </c>
      <c r="G71" s="13">
        <v>44505</v>
      </c>
      <c r="H71" s="77" t="s">
        <v>555</v>
      </c>
      <c r="I71" s="16">
        <v>32</v>
      </c>
      <c r="J71" s="16">
        <v>32</v>
      </c>
      <c r="K71" s="16">
        <v>35</v>
      </c>
      <c r="L71" s="16">
        <v>12</v>
      </c>
      <c r="M71" s="81">
        <v>8.9600000000000009</v>
      </c>
      <c r="N71" s="95">
        <v>12</v>
      </c>
      <c r="O71" s="64">
        <v>2530</v>
      </c>
      <c r="P71" s="65">
        <f>Table2245789101123456789[[#This Row],[PEMBULATAN]]*O71</f>
        <v>30360</v>
      </c>
    </row>
    <row r="72" spans="1:16" ht="26.25" customHeight="1" x14ac:dyDescent="0.2">
      <c r="A72" s="14"/>
      <c r="B72" s="14"/>
      <c r="C72" s="73" t="s">
        <v>626</v>
      </c>
      <c r="D72" s="78" t="s">
        <v>86</v>
      </c>
      <c r="E72" s="13">
        <v>44503</v>
      </c>
      <c r="F72" s="76" t="s">
        <v>554</v>
      </c>
      <c r="G72" s="13">
        <v>44505</v>
      </c>
      <c r="H72" s="77" t="s">
        <v>555</v>
      </c>
      <c r="I72" s="16">
        <v>63</v>
      </c>
      <c r="J72" s="16">
        <v>65</v>
      </c>
      <c r="K72" s="16">
        <v>41</v>
      </c>
      <c r="L72" s="16">
        <v>24</v>
      </c>
      <c r="M72" s="81">
        <v>41.973750000000003</v>
      </c>
      <c r="N72" s="95">
        <v>41.973750000000003</v>
      </c>
      <c r="O72" s="64">
        <v>2530</v>
      </c>
      <c r="P72" s="65">
        <f>Table2245789101123456789[[#This Row],[PEMBULATAN]]*O72</f>
        <v>106193.58750000001</v>
      </c>
    </row>
    <row r="73" spans="1:16" ht="26.25" customHeight="1" x14ac:dyDescent="0.2">
      <c r="A73" s="14"/>
      <c r="B73" s="14"/>
      <c r="C73" s="73" t="s">
        <v>627</v>
      </c>
      <c r="D73" s="78" t="s">
        <v>86</v>
      </c>
      <c r="E73" s="13">
        <v>44503</v>
      </c>
      <c r="F73" s="76" t="s">
        <v>554</v>
      </c>
      <c r="G73" s="13">
        <v>44505</v>
      </c>
      <c r="H73" s="77" t="s">
        <v>555</v>
      </c>
      <c r="I73" s="16">
        <v>65</v>
      </c>
      <c r="J73" s="16">
        <v>21</v>
      </c>
      <c r="K73" s="16">
        <v>15</v>
      </c>
      <c r="L73" s="16">
        <v>5</v>
      </c>
      <c r="M73" s="81">
        <v>5.1187500000000004</v>
      </c>
      <c r="N73" s="95">
        <v>5.1187500000000004</v>
      </c>
      <c r="O73" s="64">
        <v>2530</v>
      </c>
      <c r="P73" s="65">
        <f>Table2245789101123456789[[#This Row],[PEMBULATAN]]*O73</f>
        <v>12950.4375</v>
      </c>
    </row>
    <row r="74" spans="1:16" ht="26.25" customHeight="1" x14ac:dyDescent="0.2">
      <c r="A74" s="14"/>
      <c r="B74" s="14"/>
      <c r="C74" s="73" t="s">
        <v>628</v>
      </c>
      <c r="D74" s="78" t="s">
        <v>86</v>
      </c>
      <c r="E74" s="13">
        <v>44503</v>
      </c>
      <c r="F74" s="76" t="s">
        <v>554</v>
      </c>
      <c r="G74" s="13">
        <v>44505</v>
      </c>
      <c r="H74" s="77" t="s">
        <v>555</v>
      </c>
      <c r="I74" s="16">
        <v>37</v>
      </c>
      <c r="J74" s="16">
        <v>26</v>
      </c>
      <c r="K74" s="16">
        <v>30</v>
      </c>
      <c r="L74" s="16">
        <v>8</v>
      </c>
      <c r="M74" s="81">
        <v>7.2149999999999999</v>
      </c>
      <c r="N74" s="95">
        <v>8</v>
      </c>
      <c r="O74" s="64">
        <v>2530</v>
      </c>
      <c r="P74" s="65">
        <f>Table2245789101123456789[[#This Row],[PEMBULATAN]]*O74</f>
        <v>20240</v>
      </c>
    </row>
    <row r="75" spans="1:16" ht="26.25" customHeight="1" x14ac:dyDescent="0.2">
      <c r="A75" s="14"/>
      <c r="B75" s="14"/>
      <c r="C75" s="73" t="s">
        <v>629</v>
      </c>
      <c r="D75" s="78" t="s">
        <v>86</v>
      </c>
      <c r="E75" s="13">
        <v>44503</v>
      </c>
      <c r="F75" s="76" t="s">
        <v>554</v>
      </c>
      <c r="G75" s="13">
        <v>44505</v>
      </c>
      <c r="H75" s="77" t="s">
        <v>555</v>
      </c>
      <c r="I75" s="16">
        <v>34</v>
      </c>
      <c r="J75" s="16">
        <v>34</v>
      </c>
      <c r="K75" s="16">
        <v>35</v>
      </c>
      <c r="L75" s="16">
        <v>5</v>
      </c>
      <c r="M75" s="81">
        <v>10.115</v>
      </c>
      <c r="N75" s="95">
        <v>10.115</v>
      </c>
      <c r="O75" s="64">
        <v>2530</v>
      </c>
      <c r="P75" s="65">
        <f>Table2245789101123456789[[#This Row],[PEMBULATAN]]*O75</f>
        <v>25590.95</v>
      </c>
    </row>
    <row r="76" spans="1:16" ht="26.25" customHeight="1" x14ac:dyDescent="0.2">
      <c r="A76" s="14"/>
      <c r="B76" s="14"/>
      <c r="C76" s="73" t="s">
        <v>630</v>
      </c>
      <c r="D76" s="78" t="s">
        <v>86</v>
      </c>
      <c r="E76" s="13">
        <v>44503</v>
      </c>
      <c r="F76" s="76" t="s">
        <v>554</v>
      </c>
      <c r="G76" s="13">
        <v>44505</v>
      </c>
      <c r="H76" s="77" t="s">
        <v>555</v>
      </c>
      <c r="I76" s="16">
        <v>76</v>
      </c>
      <c r="J76" s="16">
        <v>35</v>
      </c>
      <c r="K76" s="16">
        <v>59</v>
      </c>
      <c r="L76" s="16">
        <v>20</v>
      </c>
      <c r="M76" s="81">
        <v>39.234999999999999</v>
      </c>
      <c r="N76" s="95">
        <v>39.234999999999999</v>
      </c>
      <c r="O76" s="64">
        <v>2530</v>
      </c>
      <c r="P76" s="65">
        <f>Table2245789101123456789[[#This Row],[PEMBULATAN]]*O76</f>
        <v>99264.55</v>
      </c>
    </row>
    <row r="77" spans="1:16" ht="26.25" customHeight="1" x14ac:dyDescent="0.2">
      <c r="A77" s="14"/>
      <c r="B77" s="14"/>
      <c r="C77" s="73" t="s">
        <v>631</v>
      </c>
      <c r="D77" s="78" t="s">
        <v>86</v>
      </c>
      <c r="E77" s="13">
        <v>44503</v>
      </c>
      <c r="F77" s="76" t="s">
        <v>554</v>
      </c>
      <c r="G77" s="13">
        <v>44505</v>
      </c>
      <c r="H77" s="77" t="s">
        <v>555</v>
      </c>
      <c r="I77" s="16">
        <v>71</v>
      </c>
      <c r="J77" s="16">
        <v>50</v>
      </c>
      <c r="K77" s="16">
        <v>38</v>
      </c>
      <c r="L77" s="16">
        <v>26</v>
      </c>
      <c r="M77" s="81">
        <v>33.725000000000001</v>
      </c>
      <c r="N77" s="95">
        <v>33.725000000000001</v>
      </c>
      <c r="O77" s="64">
        <v>2530</v>
      </c>
      <c r="P77" s="65">
        <f>Table2245789101123456789[[#This Row],[PEMBULATAN]]*O77</f>
        <v>85324.25</v>
      </c>
    </row>
    <row r="78" spans="1:16" ht="26.25" customHeight="1" x14ac:dyDescent="0.2">
      <c r="A78" s="14"/>
      <c r="B78" s="14"/>
      <c r="C78" s="73" t="s">
        <v>632</v>
      </c>
      <c r="D78" s="78" t="s">
        <v>86</v>
      </c>
      <c r="E78" s="13">
        <v>44503</v>
      </c>
      <c r="F78" s="76" t="s">
        <v>554</v>
      </c>
      <c r="G78" s="13">
        <v>44505</v>
      </c>
      <c r="H78" s="77" t="s">
        <v>555</v>
      </c>
      <c r="I78" s="16">
        <v>58</v>
      </c>
      <c r="J78" s="16">
        <v>41</v>
      </c>
      <c r="K78" s="16">
        <v>41</v>
      </c>
      <c r="L78" s="16">
        <v>16</v>
      </c>
      <c r="M78" s="81">
        <v>24.374500000000001</v>
      </c>
      <c r="N78" s="95">
        <v>25</v>
      </c>
      <c r="O78" s="64">
        <v>2530</v>
      </c>
      <c r="P78" s="65">
        <f>Table2245789101123456789[[#This Row],[PEMBULATAN]]*O78</f>
        <v>63250</v>
      </c>
    </row>
    <row r="79" spans="1:16" ht="26.25" customHeight="1" x14ac:dyDescent="0.2">
      <c r="A79" s="14"/>
      <c r="B79" s="14"/>
      <c r="C79" s="73" t="s">
        <v>633</v>
      </c>
      <c r="D79" s="78" t="s">
        <v>86</v>
      </c>
      <c r="E79" s="13">
        <v>44503</v>
      </c>
      <c r="F79" s="76" t="s">
        <v>554</v>
      </c>
      <c r="G79" s="13">
        <v>44505</v>
      </c>
      <c r="H79" s="77" t="s">
        <v>555</v>
      </c>
      <c r="I79" s="16">
        <v>40</v>
      </c>
      <c r="J79" s="16">
        <v>32</v>
      </c>
      <c r="K79" s="16">
        <v>36</v>
      </c>
      <c r="L79" s="16">
        <v>12</v>
      </c>
      <c r="M79" s="81">
        <v>11.52</v>
      </c>
      <c r="N79" s="95">
        <v>12</v>
      </c>
      <c r="O79" s="64">
        <v>2530</v>
      </c>
      <c r="P79" s="65">
        <f>Table2245789101123456789[[#This Row],[PEMBULATAN]]*O79</f>
        <v>30360</v>
      </c>
    </row>
    <row r="80" spans="1:16" ht="26.25" customHeight="1" x14ac:dyDescent="0.2">
      <c r="A80" s="14"/>
      <c r="B80" s="14"/>
      <c r="C80" s="73" t="s">
        <v>634</v>
      </c>
      <c r="D80" s="78" t="s">
        <v>86</v>
      </c>
      <c r="E80" s="13">
        <v>44503</v>
      </c>
      <c r="F80" s="76" t="s">
        <v>554</v>
      </c>
      <c r="G80" s="13">
        <v>44505</v>
      </c>
      <c r="H80" s="77" t="s">
        <v>555</v>
      </c>
      <c r="I80" s="16">
        <v>53</v>
      </c>
      <c r="J80" s="16">
        <v>46</v>
      </c>
      <c r="K80" s="16">
        <v>33</v>
      </c>
      <c r="L80" s="16">
        <v>13</v>
      </c>
      <c r="M80" s="81">
        <v>20.113499999999998</v>
      </c>
      <c r="N80" s="95">
        <v>20.113499999999998</v>
      </c>
      <c r="O80" s="64">
        <v>2530</v>
      </c>
      <c r="P80" s="65">
        <f>Table2245789101123456789[[#This Row],[PEMBULATAN]]*O80</f>
        <v>50887.154999999999</v>
      </c>
    </row>
    <row r="81" spans="1:16" ht="26.25" customHeight="1" x14ac:dyDescent="0.2">
      <c r="A81" s="14"/>
      <c r="B81" s="14"/>
      <c r="C81" s="73" t="s">
        <v>635</v>
      </c>
      <c r="D81" s="78" t="s">
        <v>86</v>
      </c>
      <c r="E81" s="13">
        <v>44503</v>
      </c>
      <c r="F81" s="76" t="s">
        <v>554</v>
      </c>
      <c r="G81" s="13">
        <v>44505</v>
      </c>
      <c r="H81" s="77" t="s">
        <v>555</v>
      </c>
      <c r="I81" s="16">
        <v>42</v>
      </c>
      <c r="J81" s="16">
        <v>26</v>
      </c>
      <c r="K81" s="16">
        <v>21</v>
      </c>
      <c r="L81" s="16">
        <v>1</v>
      </c>
      <c r="M81" s="81">
        <v>5.7329999999999997</v>
      </c>
      <c r="N81" s="95">
        <v>5.7329999999999997</v>
      </c>
      <c r="O81" s="64">
        <v>2530</v>
      </c>
      <c r="P81" s="65">
        <f>Table2245789101123456789[[#This Row],[PEMBULATAN]]*O81</f>
        <v>14504.49</v>
      </c>
    </row>
    <row r="82" spans="1:16" ht="26.25" customHeight="1" x14ac:dyDescent="0.2">
      <c r="A82" s="14"/>
      <c r="B82" s="14"/>
      <c r="C82" s="73" t="s">
        <v>636</v>
      </c>
      <c r="D82" s="78" t="s">
        <v>86</v>
      </c>
      <c r="E82" s="13">
        <v>44503</v>
      </c>
      <c r="F82" s="76" t="s">
        <v>554</v>
      </c>
      <c r="G82" s="13">
        <v>44505</v>
      </c>
      <c r="H82" s="77" t="s">
        <v>555</v>
      </c>
      <c r="I82" s="16">
        <v>73</v>
      </c>
      <c r="J82" s="16">
        <v>20</v>
      </c>
      <c r="K82" s="16">
        <v>15</v>
      </c>
      <c r="L82" s="16">
        <v>3</v>
      </c>
      <c r="M82" s="81">
        <v>5.4749999999999996</v>
      </c>
      <c r="N82" s="95">
        <v>6</v>
      </c>
      <c r="O82" s="64">
        <v>2530</v>
      </c>
      <c r="P82" s="65">
        <f>Table2245789101123456789[[#This Row],[PEMBULATAN]]*O82</f>
        <v>15180</v>
      </c>
    </row>
    <row r="83" spans="1:16" ht="26.25" customHeight="1" x14ac:dyDescent="0.2">
      <c r="A83" s="14"/>
      <c r="B83" s="14"/>
      <c r="C83" s="73" t="s">
        <v>637</v>
      </c>
      <c r="D83" s="78" t="s">
        <v>86</v>
      </c>
      <c r="E83" s="13">
        <v>44503</v>
      </c>
      <c r="F83" s="76" t="s">
        <v>554</v>
      </c>
      <c r="G83" s="13">
        <v>44505</v>
      </c>
      <c r="H83" s="77" t="s">
        <v>555</v>
      </c>
      <c r="I83" s="16">
        <v>48</v>
      </c>
      <c r="J83" s="16">
        <v>46</v>
      </c>
      <c r="K83" s="16">
        <v>36</v>
      </c>
      <c r="L83" s="16">
        <v>7</v>
      </c>
      <c r="M83" s="81">
        <v>19.872</v>
      </c>
      <c r="N83" s="95">
        <v>19.872</v>
      </c>
      <c r="O83" s="64">
        <v>2530</v>
      </c>
      <c r="P83" s="65">
        <f>Table2245789101123456789[[#This Row],[PEMBULATAN]]*O83</f>
        <v>50276.159999999996</v>
      </c>
    </row>
    <row r="84" spans="1:16" ht="26.25" customHeight="1" x14ac:dyDescent="0.2">
      <c r="A84" s="14"/>
      <c r="B84" s="14"/>
      <c r="C84" s="73" t="s">
        <v>638</v>
      </c>
      <c r="D84" s="78" t="s">
        <v>86</v>
      </c>
      <c r="E84" s="13">
        <v>44503</v>
      </c>
      <c r="F84" s="76" t="s">
        <v>554</v>
      </c>
      <c r="G84" s="13">
        <v>44505</v>
      </c>
      <c r="H84" s="77" t="s">
        <v>555</v>
      </c>
      <c r="I84" s="16">
        <v>66</v>
      </c>
      <c r="J84" s="16">
        <v>18</v>
      </c>
      <c r="K84" s="16">
        <v>15</v>
      </c>
      <c r="L84" s="16">
        <v>5</v>
      </c>
      <c r="M84" s="81">
        <v>4.4550000000000001</v>
      </c>
      <c r="N84" s="95">
        <v>5</v>
      </c>
      <c r="O84" s="64">
        <v>2530</v>
      </c>
      <c r="P84" s="65">
        <f>Table2245789101123456789[[#This Row],[PEMBULATAN]]*O84</f>
        <v>12650</v>
      </c>
    </row>
    <row r="85" spans="1:16" ht="26.25" customHeight="1" x14ac:dyDescent="0.2">
      <c r="A85" s="14"/>
      <c r="B85" s="14"/>
      <c r="C85" s="73" t="s">
        <v>639</v>
      </c>
      <c r="D85" s="78" t="s">
        <v>86</v>
      </c>
      <c r="E85" s="13">
        <v>44503</v>
      </c>
      <c r="F85" s="76" t="s">
        <v>554</v>
      </c>
      <c r="G85" s="13">
        <v>44505</v>
      </c>
      <c r="H85" s="77" t="s">
        <v>555</v>
      </c>
      <c r="I85" s="16">
        <v>128</v>
      </c>
      <c r="J85" s="16">
        <v>20</v>
      </c>
      <c r="K85" s="16">
        <v>10</v>
      </c>
      <c r="L85" s="16">
        <v>1</v>
      </c>
      <c r="M85" s="81">
        <v>6.4</v>
      </c>
      <c r="N85" s="95">
        <v>7</v>
      </c>
      <c r="O85" s="64">
        <v>2530</v>
      </c>
      <c r="P85" s="65">
        <f>Table2245789101123456789[[#This Row],[PEMBULATAN]]*O85</f>
        <v>17710</v>
      </c>
    </row>
    <row r="86" spans="1:16" ht="26.25" customHeight="1" x14ac:dyDescent="0.2">
      <c r="A86" s="14"/>
      <c r="B86" s="14"/>
      <c r="C86" s="73" t="s">
        <v>640</v>
      </c>
      <c r="D86" s="78" t="s">
        <v>86</v>
      </c>
      <c r="E86" s="13">
        <v>44503</v>
      </c>
      <c r="F86" s="76" t="s">
        <v>554</v>
      </c>
      <c r="G86" s="13">
        <v>44505</v>
      </c>
      <c r="H86" s="77" t="s">
        <v>555</v>
      </c>
      <c r="I86" s="16">
        <v>81</v>
      </c>
      <c r="J86" s="16">
        <v>62</v>
      </c>
      <c r="K86" s="16">
        <v>26</v>
      </c>
      <c r="L86" s="16">
        <v>6</v>
      </c>
      <c r="M86" s="81">
        <v>32.643000000000001</v>
      </c>
      <c r="N86" s="95">
        <v>32.643000000000001</v>
      </c>
      <c r="O86" s="64">
        <v>2530</v>
      </c>
      <c r="P86" s="65">
        <f>Table2245789101123456789[[#This Row],[PEMBULATAN]]*O86</f>
        <v>82586.790000000008</v>
      </c>
    </row>
    <row r="87" spans="1:16" ht="26.25" customHeight="1" x14ac:dyDescent="0.2">
      <c r="A87" s="14"/>
      <c r="B87" s="14"/>
      <c r="C87" s="73" t="s">
        <v>641</v>
      </c>
      <c r="D87" s="78" t="s">
        <v>86</v>
      </c>
      <c r="E87" s="13">
        <v>44503</v>
      </c>
      <c r="F87" s="76" t="s">
        <v>554</v>
      </c>
      <c r="G87" s="13">
        <v>44505</v>
      </c>
      <c r="H87" s="77" t="s">
        <v>555</v>
      </c>
      <c r="I87" s="16">
        <v>56</v>
      </c>
      <c r="J87" s="16">
        <v>38</v>
      </c>
      <c r="K87" s="16">
        <v>9</v>
      </c>
      <c r="L87" s="16">
        <v>3</v>
      </c>
      <c r="M87" s="81">
        <v>4.7880000000000003</v>
      </c>
      <c r="N87" s="95">
        <v>4.7880000000000003</v>
      </c>
      <c r="O87" s="64">
        <v>2530</v>
      </c>
      <c r="P87" s="65">
        <f>Table2245789101123456789[[#This Row],[PEMBULATAN]]*O87</f>
        <v>12113.640000000001</v>
      </c>
    </row>
    <row r="88" spans="1:16" ht="26.25" customHeight="1" x14ac:dyDescent="0.2">
      <c r="A88" s="14"/>
      <c r="B88" s="14"/>
      <c r="C88" s="73" t="s">
        <v>642</v>
      </c>
      <c r="D88" s="78" t="s">
        <v>86</v>
      </c>
      <c r="E88" s="13">
        <v>44503</v>
      </c>
      <c r="F88" s="76" t="s">
        <v>554</v>
      </c>
      <c r="G88" s="13">
        <v>44505</v>
      </c>
      <c r="H88" s="77" t="s">
        <v>555</v>
      </c>
      <c r="I88" s="16">
        <v>80</v>
      </c>
      <c r="J88" s="16">
        <v>46</v>
      </c>
      <c r="K88" s="16">
        <v>26</v>
      </c>
      <c r="L88" s="16">
        <v>3</v>
      </c>
      <c r="M88" s="81">
        <v>23.92</v>
      </c>
      <c r="N88" s="95">
        <v>23.92</v>
      </c>
      <c r="O88" s="64">
        <v>2530</v>
      </c>
      <c r="P88" s="65">
        <f>Table2245789101123456789[[#This Row],[PEMBULATAN]]*O88</f>
        <v>60517.600000000006</v>
      </c>
    </row>
    <row r="89" spans="1:16" ht="26.25" customHeight="1" x14ac:dyDescent="0.2">
      <c r="A89" s="14"/>
      <c r="B89" s="14"/>
      <c r="C89" s="73" t="s">
        <v>643</v>
      </c>
      <c r="D89" s="78" t="s">
        <v>86</v>
      </c>
      <c r="E89" s="13">
        <v>44503</v>
      </c>
      <c r="F89" s="76" t="s">
        <v>554</v>
      </c>
      <c r="G89" s="13">
        <v>44505</v>
      </c>
      <c r="H89" s="77" t="s">
        <v>555</v>
      </c>
      <c r="I89" s="16">
        <v>95</v>
      </c>
      <c r="J89" s="16">
        <v>67</v>
      </c>
      <c r="K89" s="16">
        <v>23</v>
      </c>
      <c r="L89" s="16">
        <v>15</v>
      </c>
      <c r="M89" s="81">
        <v>36.598750000000003</v>
      </c>
      <c r="N89" s="95">
        <v>36.598750000000003</v>
      </c>
      <c r="O89" s="64">
        <v>2530</v>
      </c>
      <c r="P89" s="65">
        <f>Table2245789101123456789[[#This Row],[PEMBULATAN]]*O89</f>
        <v>92594.837500000009</v>
      </c>
    </row>
    <row r="90" spans="1:16" ht="26.25" customHeight="1" x14ac:dyDescent="0.2">
      <c r="A90" s="14"/>
      <c r="B90" s="14"/>
      <c r="C90" s="73" t="s">
        <v>644</v>
      </c>
      <c r="D90" s="78" t="s">
        <v>86</v>
      </c>
      <c r="E90" s="13">
        <v>44503</v>
      </c>
      <c r="F90" s="76" t="s">
        <v>554</v>
      </c>
      <c r="G90" s="13">
        <v>44505</v>
      </c>
      <c r="H90" s="77" t="s">
        <v>555</v>
      </c>
      <c r="I90" s="16">
        <v>101</v>
      </c>
      <c r="J90" s="16">
        <v>56</v>
      </c>
      <c r="K90" s="16">
        <v>31</v>
      </c>
      <c r="L90" s="16">
        <v>32</v>
      </c>
      <c r="M90" s="81">
        <v>43.834000000000003</v>
      </c>
      <c r="N90" s="95">
        <v>43.834000000000003</v>
      </c>
      <c r="O90" s="64">
        <v>2530</v>
      </c>
      <c r="P90" s="65">
        <f>Table2245789101123456789[[#This Row],[PEMBULATAN]]*O90</f>
        <v>110900.02</v>
      </c>
    </row>
    <row r="91" spans="1:16" ht="26.25" customHeight="1" x14ac:dyDescent="0.2">
      <c r="A91" s="14"/>
      <c r="B91" s="14"/>
      <c r="C91" s="73" t="s">
        <v>645</v>
      </c>
      <c r="D91" s="78" t="s">
        <v>86</v>
      </c>
      <c r="E91" s="13">
        <v>44503</v>
      </c>
      <c r="F91" s="76" t="s">
        <v>554</v>
      </c>
      <c r="G91" s="13">
        <v>44505</v>
      </c>
      <c r="H91" s="77" t="s">
        <v>555</v>
      </c>
      <c r="I91" s="16">
        <v>80</v>
      </c>
      <c r="J91" s="16">
        <v>36</v>
      </c>
      <c r="K91" s="16">
        <v>40</v>
      </c>
      <c r="L91" s="16">
        <v>16</v>
      </c>
      <c r="M91" s="81">
        <v>28.8</v>
      </c>
      <c r="N91" s="95">
        <v>28.8</v>
      </c>
      <c r="O91" s="64">
        <v>2530</v>
      </c>
      <c r="P91" s="65">
        <f>Table2245789101123456789[[#This Row],[PEMBULATAN]]*O91</f>
        <v>72864</v>
      </c>
    </row>
    <row r="92" spans="1:16" ht="26.25" customHeight="1" x14ac:dyDescent="0.2">
      <c r="A92" s="14"/>
      <c r="B92" s="14"/>
      <c r="C92" s="73" t="s">
        <v>646</v>
      </c>
      <c r="D92" s="78" t="s">
        <v>86</v>
      </c>
      <c r="E92" s="13">
        <v>44503</v>
      </c>
      <c r="F92" s="76" t="s">
        <v>554</v>
      </c>
      <c r="G92" s="13">
        <v>44505</v>
      </c>
      <c r="H92" s="77" t="s">
        <v>555</v>
      </c>
      <c r="I92" s="16">
        <v>82</v>
      </c>
      <c r="J92" s="16">
        <v>45</v>
      </c>
      <c r="K92" s="16">
        <v>20</v>
      </c>
      <c r="L92" s="16">
        <v>9</v>
      </c>
      <c r="M92" s="81">
        <v>18.45</v>
      </c>
      <c r="N92" s="95">
        <v>19</v>
      </c>
      <c r="O92" s="64">
        <v>2530</v>
      </c>
      <c r="P92" s="65">
        <f>Table2245789101123456789[[#This Row],[PEMBULATAN]]*O92</f>
        <v>48070</v>
      </c>
    </row>
    <row r="93" spans="1:16" ht="26.25" customHeight="1" x14ac:dyDescent="0.2">
      <c r="A93" s="14"/>
      <c r="B93" s="14"/>
      <c r="C93" s="73" t="s">
        <v>647</v>
      </c>
      <c r="D93" s="78" t="s">
        <v>86</v>
      </c>
      <c r="E93" s="13">
        <v>44503</v>
      </c>
      <c r="F93" s="76" t="s">
        <v>554</v>
      </c>
      <c r="G93" s="13">
        <v>44505</v>
      </c>
      <c r="H93" s="77" t="s">
        <v>555</v>
      </c>
      <c r="I93" s="16">
        <v>89</v>
      </c>
      <c r="J93" s="16">
        <v>56</v>
      </c>
      <c r="K93" s="16">
        <v>11</v>
      </c>
      <c r="L93" s="16">
        <v>14</v>
      </c>
      <c r="M93" s="81">
        <v>13.706</v>
      </c>
      <c r="N93" s="95">
        <v>14</v>
      </c>
      <c r="O93" s="64">
        <v>2530</v>
      </c>
      <c r="P93" s="65">
        <f>Table2245789101123456789[[#This Row],[PEMBULATAN]]*O93</f>
        <v>35420</v>
      </c>
    </row>
    <row r="94" spans="1:16" ht="26.25" customHeight="1" x14ac:dyDescent="0.2">
      <c r="A94" s="14"/>
      <c r="B94" s="14"/>
      <c r="C94" s="73" t="s">
        <v>648</v>
      </c>
      <c r="D94" s="78" t="s">
        <v>86</v>
      </c>
      <c r="E94" s="13">
        <v>44503</v>
      </c>
      <c r="F94" s="76" t="s">
        <v>554</v>
      </c>
      <c r="G94" s="13">
        <v>44505</v>
      </c>
      <c r="H94" s="77" t="s">
        <v>555</v>
      </c>
      <c r="I94" s="16">
        <v>83</v>
      </c>
      <c r="J94" s="16">
        <v>64</v>
      </c>
      <c r="K94" s="16">
        <v>36</v>
      </c>
      <c r="L94" s="16">
        <v>16</v>
      </c>
      <c r="M94" s="81">
        <v>47.808</v>
      </c>
      <c r="N94" s="95">
        <v>47.808</v>
      </c>
      <c r="O94" s="64">
        <v>2530</v>
      </c>
      <c r="P94" s="65">
        <f>Table2245789101123456789[[#This Row],[PEMBULATAN]]*O94</f>
        <v>120954.24000000001</v>
      </c>
    </row>
    <row r="95" spans="1:16" ht="26.25" customHeight="1" x14ac:dyDescent="0.2">
      <c r="A95" s="14"/>
      <c r="B95" s="14"/>
      <c r="C95" s="73" t="s">
        <v>649</v>
      </c>
      <c r="D95" s="78" t="s">
        <v>86</v>
      </c>
      <c r="E95" s="13">
        <v>44503</v>
      </c>
      <c r="F95" s="76" t="s">
        <v>554</v>
      </c>
      <c r="G95" s="13">
        <v>44505</v>
      </c>
      <c r="H95" s="77" t="s">
        <v>555</v>
      </c>
      <c r="I95" s="16">
        <v>89</v>
      </c>
      <c r="J95" s="16">
        <v>61</v>
      </c>
      <c r="K95" s="16">
        <v>23</v>
      </c>
      <c r="L95" s="16">
        <v>8</v>
      </c>
      <c r="M95" s="81">
        <v>31.216750000000001</v>
      </c>
      <c r="N95" s="95">
        <v>31.216750000000001</v>
      </c>
      <c r="O95" s="64">
        <v>2530</v>
      </c>
      <c r="P95" s="65">
        <f>Table2245789101123456789[[#This Row],[PEMBULATAN]]*O95</f>
        <v>78978.377500000002</v>
      </c>
    </row>
    <row r="96" spans="1:16" ht="26.25" customHeight="1" x14ac:dyDescent="0.2">
      <c r="A96" s="14"/>
      <c r="B96" s="14"/>
      <c r="C96" s="73" t="s">
        <v>650</v>
      </c>
      <c r="D96" s="78" t="s">
        <v>86</v>
      </c>
      <c r="E96" s="13">
        <v>44503</v>
      </c>
      <c r="F96" s="76" t="s">
        <v>554</v>
      </c>
      <c r="G96" s="13">
        <v>44505</v>
      </c>
      <c r="H96" s="77" t="s">
        <v>555</v>
      </c>
      <c r="I96" s="16">
        <v>64</v>
      </c>
      <c r="J96" s="16">
        <v>41</v>
      </c>
      <c r="K96" s="16">
        <v>13</v>
      </c>
      <c r="L96" s="16">
        <v>5</v>
      </c>
      <c r="M96" s="81">
        <v>8.5280000000000005</v>
      </c>
      <c r="N96" s="95">
        <v>8.5280000000000005</v>
      </c>
      <c r="O96" s="64">
        <v>2530</v>
      </c>
      <c r="P96" s="65">
        <f>Table2245789101123456789[[#This Row],[PEMBULATAN]]*O96</f>
        <v>21575.84</v>
      </c>
    </row>
    <row r="97" spans="1:16" ht="26.25" customHeight="1" x14ac:dyDescent="0.2">
      <c r="A97" s="14"/>
      <c r="B97" s="14"/>
      <c r="C97" s="73" t="s">
        <v>651</v>
      </c>
      <c r="D97" s="78" t="s">
        <v>86</v>
      </c>
      <c r="E97" s="13">
        <v>44503</v>
      </c>
      <c r="F97" s="76" t="s">
        <v>554</v>
      </c>
      <c r="G97" s="13">
        <v>44505</v>
      </c>
      <c r="H97" s="77" t="s">
        <v>555</v>
      </c>
      <c r="I97" s="16">
        <v>88</v>
      </c>
      <c r="J97" s="16">
        <v>56</v>
      </c>
      <c r="K97" s="16">
        <v>21</v>
      </c>
      <c r="L97" s="16">
        <v>12</v>
      </c>
      <c r="M97" s="81">
        <v>25.872</v>
      </c>
      <c r="N97" s="95">
        <v>25.872</v>
      </c>
      <c r="O97" s="64">
        <v>2530</v>
      </c>
      <c r="P97" s="65">
        <f>Table2245789101123456789[[#This Row],[PEMBULATAN]]*O97</f>
        <v>65456.159999999996</v>
      </c>
    </row>
    <row r="98" spans="1:16" ht="26.25" customHeight="1" x14ac:dyDescent="0.2">
      <c r="A98" s="14"/>
      <c r="B98" s="14"/>
      <c r="C98" s="73" t="s">
        <v>652</v>
      </c>
      <c r="D98" s="78" t="s">
        <v>86</v>
      </c>
      <c r="E98" s="13">
        <v>44503</v>
      </c>
      <c r="F98" s="76" t="s">
        <v>554</v>
      </c>
      <c r="G98" s="13">
        <v>44505</v>
      </c>
      <c r="H98" s="77" t="s">
        <v>555</v>
      </c>
      <c r="I98" s="16">
        <v>97</v>
      </c>
      <c r="J98" s="16">
        <v>38</v>
      </c>
      <c r="K98" s="16">
        <v>28</v>
      </c>
      <c r="L98" s="16">
        <v>6</v>
      </c>
      <c r="M98" s="81">
        <v>25.802</v>
      </c>
      <c r="N98" s="95">
        <v>25.802</v>
      </c>
      <c r="O98" s="64">
        <v>2530</v>
      </c>
      <c r="P98" s="65">
        <f>Table2245789101123456789[[#This Row],[PEMBULATAN]]*O98</f>
        <v>65279.06</v>
      </c>
    </row>
    <row r="99" spans="1:16" ht="26.25" customHeight="1" x14ac:dyDescent="0.2">
      <c r="A99" s="14"/>
      <c r="B99" s="14"/>
      <c r="C99" s="73" t="s">
        <v>653</v>
      </c>
      <c r="D99" s="78" t="s">
        <v>86</v>
      </c>
      <c r="E99" s="13">
        <v>44503</v>
      </c>
      <c r="F99" s="76" t="s">
        <v>554</v>
      </c>
      <c r="G99" s="13">
        <v>44505</v>
      </c>
      <c r="H99" s="77" t="s">
        <v>555</v>
      </c>
      <c r="I99" s="16">
        <v>95</v>
      </c>
      <c r="J99" s="16">
        <v>58</v>
      </c>
      <c r="K99" s="16">
        <v>36</v>
      </c>
      <c r="L99" s="16">
        <v>19</v>
      </c>
      <c r="M99" s="81">
        <v>49.59</v>
      </c>
      <c r="N99" s="95">
        <v>49.59</v>
      </c>
      <c r="O99" s="64">
        <v>2530</v>
      </c>
      <c r="P99" s="65">
        <f>Table2245789101123456789[[#This Row],[PEMBULATAN]]*O99</f>
        <v>125462.70000000001</v>
      </c>
    </row>
    <row r="100" spans="1:16" ht="26.25" customHeight="1" x14ac:dyDescent="0.2">
      <c r="A100" s="14"/>
      <c r="B100" s="14"/>
      <c r="C100" s="73" t="s">
        <v>654</v>
      </c>
      <c r="D100" s="78" t="s">
        <v>86</v>
      </c>
      <c r="E100" s="13">
        <v>44503</v>
      </c>
      <c r="F100" s="76" t="s">
        <v>554</v>
      </c>
      <c r="G100" s="13">
        <v>44505</v>
      </c>
      <c r="H100" s="77" t="s">
        <v>555</v>
      </c>
      <c r="I100" s="16">
        <v>95</v>
      </c>
      <c r="J100" s="16">
        <v>60</v>
      </c>
      <c r="K100" s="16">
        <v>35</v>
      </c>
      <c r="L100" s="16">
        <v>22</v>
      </c>
      <c r="M100" s="81">
        <v>49.875</v>
      </c>
      <c r="N100" s="95">
        <v>49.875</v>
      </c>
      <c r="O100" s="64">
        <v>2530</v>
      </c>
      <c r="P100" s="65">
        <f>Table2245789101123456789[[#This Row],[PEMBULATAN]]*O100</f>
        <v>126183.75</v>
      </c>
    </row>
    <row r="101" spans="1:16" ht="26.25" customHeight="1" x14ac:dyDescent="0.2">
      <c r="A101" s="14"/>
      <c r="B101" s="14"/>
      <c r="C101" s="73" t="s">
        <v>655</v>
      </c>
      <c r="D101" s="78" t="s">
        <v>86</v>
      </c>
      <c r="E101" s="13">
        <v>44503</v>
      </c>
      <c r="F101" s="76" t="s">
        <v>554</v>
      </c>
      <c r="G101" s="13">
        <v>44505</v>
      </c>
      <c r="H101" s="77" t="s">
        <v>555</v>
      </c>
      <c r="I101" s="16">
        <v>61</v>
      </c>
      <c r="J101" s="16">
        <v>44</v>
      </c>
      <c r="K101" s="16">
        <v>25</v>
      </c>
      <c r="L101" s="16">
        <v>8</v>
      </c>
      <c r="M101" s="81">
        <v>16.774999999999999</v>
      </c>
      <c r="N101" s="95">
        <v>16.774999999999999</v>
      </c>
      <c r="O101" s="64">
        <v>2530</v>
      </c>
      <c r="P101" s="65">
        <f>Table2245789101123456789[[#This Row],[PEMBULATAN]]*O101</f>
        <v>42440.75</v>
      </c>
    </row>
    <row r="102" spans="1:16" ht="26.25" customHeight="1" x14ac:dyDescent="0.2">
      <c r="A102" s="14"/>
      <c r="B102" s="14"/>
      <c r="C102" s="73" t="s">
        <v>656</v>
      </c>
      <c r="D102" s="78" t="s">
        <v>86</v>
      </c>
      <c r="E102" s="13">
        <v>44503</v>
      </c>
      <c r="F102" s="76" t="s">
        <v>554</v>
      </c>
      <c r="G102" s="13">
        <v>44505</v>
      </c>
      <c r="H102" s="77" t="s">
        <v>555</v>
      </c>
      <c r="I102" s="16">
        <v>73</v>
      </c>
      <c r="J102" s="16">
        <v>51</v>
      </c>
      <c r="K102" s="16">
        <v>18</v>
      </c>
      <c r="L102" s="16">
        <v>3</v>
      </c>
      <c r="M102" s="81">
        <v>16.753499999999999</v>
      </c>
      <c r="N102" s="95">
        <v>16.753499999999999</v>
      </c>
      <c r="O102" s="64">
        <v>2530</v>
      </c>
      <c r="P102" s="65">
        <f>Table2245789101123456789[[#This Row],[PEMBULATAN]]*O102</f>
        <v>42386.354999999996</v>
      </c>
    </row>
    <row r="103" spans="1:16" ht="26.25" customHeight="1" x14ac:dyDescent="0.2">
      <c r="A103" s="14"/>
      <c r="B103" s="14"/>
      <c r="C103" s="73" t="s">
        <v>657</v>
      </c>
      <c r="D103" s="78" t="s">
        <v>86</v>
      </c>
      <c r="E103" s="13">
        <v>44503</v>
      </c>
      <c r="F103" s="76" t="s">
        <v>554</v>
      </c>
      <c r="G103" s="13">
        <v>44505</v>
      </c>
      <c r="H103" s="77" t="s">
        <v>555</v>
      </c>
      <c r="I103" s="16">
        <v>80</v>
      </c>
      <c r="J103" s="16">
        <v>70</v>
      </c>
      <c r="K103" s="16">
        <v>33</v>
      </c>
      <c r="L103" s="16">
        <v>10</v>
      </c>
      <c r="M103" s="81">
        <v>46.2</v>
      </c>
      <c r="N103" s="95">
        <v>46.2</v>
      </c>
      <c r="O103" s="64">
        <v>2530</v>
      </c>
      <c r="P103" s="65">
        <f>Table2245789101123456789[[#This Row],[PEMBULATAN]]*O103</f>
        <v>116886</v>
      </c>
    </row>
    <row r="104" spans="1:16" ht="26.25" customHeight="1" x14ac:dyDescent="0.2">
      <c r="A104" s="14"/>
      <c r="B104" s="14"/>
      <c r="C104" s="73" t="s">
        <v>658</v>
      </c>
      <c r="D104" s="78" t="s">
        <v>86</v>
      </c>
      <c r="E104" s="13">
        <v>44503</v>
      </c>
      <c r="F104" s="76" t="s">
        <v>554</v>
      </c>
      <c r="G104" s="13">
        <v>44505</v>
      </c>
      <c r="H104" s="77" t="s">
        <v>555</v>
      </c>
      <c r="I104" s="16">
        <v>93</v>
      </c>
      <c r="J104" s="16">
        <v>51</v>
      </c>
      <c r="K104" s="16">
        <v>36</v>
      </c>
      <c r="L104" s="16">
        <v>6</v>
      </c>
      <c r="M104" s="81">
        <v>42.686999999999998</v>
      </c>
      <c r="N104" s="95">
        <v>42.686999999999998</v>
      </c>
      <c r="O104" s="64">
        <v>2530</v>
      </c>
      <c r="P104" s="65">
        <f>Table2245789101123456789[[#This Row],[PEMBULATAN]]*O104</f>
        <v>107998.11</v>
      </c>
    </row>
    <row r="105" spans="1:16" ht="26.25" customHeight="1" x14ac:dyDescent="0.2">
      <c r="A105" s="14"/>
      <c r="B105" s="14"/>
      <c r="C105" s="73" t="s">
        <v>659</v>
      </c>
      <c r="D105" s="78" t="s">
        <v>86</v>
      </c>
      <c r="E105" s="13">
        <v>44503</v>
      </c>
      <c r="F105" s="76" t="s">
        <v>554</v>
      </c>
      <c r="G105" s="13">
        <v>44505</v>
      </c>
      <c r="H105" s="77" t="s">
        <v>555</v>
      </c>
      <c r="I105" s="16">
        <v>92</v>
      </c>
      <c r="J105" s="16">
        <v>65</v>
      </c>
      <c r="K105" s="16">
        <v>31</v>
      </c>
      <c r="L105" s="16">
        <v>18</v>
      </c>
      <c r="M105" s="81">
        <v>46.344999999999999</v>
      </c>
      <c r="N105" s="95">
        <v>47</v>
      </c>
      <c r="O105" s="64">
        <v>2530</v>
      </c>
      <c r="P105" s="65">
        <f>Table2245789101123456789[[#This Row],[PEMBULATAN]]*O105</f>
        <v>118910</v>
      </c>
    </row>
    <row r="106" spans="1:16" ht="26.25" customHeight="1" x14ac:dyDescent="0.2">
      <c r="A106" s="14"/>
      <c r="B106" s="14"/>
      <c r="C106" s="73" t="s">
        <v>660</v>
      </c>
      <c r="D106" s="78" t="s">
        <v>86</v>
      </c>
      <c r="E106" s="13">
        <v>44503</v>
      </c>
      <c r="F106" s="76" t="s">
        <v>554</v>
      </c>
      <c r="G106" s="13">
        <v>44505</v>
      </c>
      <c r="H106" s="77" t="s">
        <v>555</v>
      </c>
      <c r="I106" s="16">
        <v>76</v>
      </c>
      <c r="J106" s="16">
        <v>62</v>
      </c>
      <c r="K106" s="16">
        <v>13</v>
      </c>
      <c r="L106" s="16">
        <v>7</v>
      </c>
      <c r="M106" s="81">
        <v>15.314</v>
      </c>
      <c r="N106" s="95">
        <v>16</v>
      </c>
      <c r="O106" s="64">
        <v>2530</v>
      </c>
      <c r="P106" s="65">
        <f>Table2245789101123456789[[#This Row],[PEMBULATAN]]*O106</f>
        <v>40480</v>
      </c>
    </row>
    <row r="107" spans="1:16" ht="26.25" customHeight="1" x14ac:dyDescent="0.2">
      <c r="A107" s="14"/>
      <c r="B107" s="14"/>
      <c r="C107" s="73" t="s">
        <v>661</v>
      </c>
      <c r="D107" s="78" t="s">
        <v>86</v>
      </c>
      <c r="E107" s="13">
        <v>44503</v>
      </c>
      <c r="F107" s="76" t="s">
        <v>554</v>
      </c>
      <c r="G107" s="13">
        <v>44505</v>
      </c>
      <c r="H107" s="77" t="s">
        <v>555</v>
      </c>
      <c r="I107" s="16">
        <v>88</v>
      </c>
      <c r="J107" s="16">
        <v>55</v>
      </c>
      <c r="K107" s="16">
        <v>18</v>
      </c>
      <c r="L107" s="16">
        <v>4</v>
      </c>
      <c r="M107" s="81">
        <v>21.78</v>
      </c>
      <c r="N107" s="95">
        <v>21.78</v>
      </c>
      <c r="O107" s="64">
        <v>2530</v>
      </c>
      <c r="P107" s="65">
        <f>Table2245789101123456789[[#This Row],[PEMBULATAN]]*O107</f>
        <v>55103.4</v>
      </c>
    </row>
    <row r="108" spans="1:16" ht="26.25" customHeight="1" x14ac:dyDescent="0.2">
      <c r="A108" s="14"/>
      <c r="B108" s="14"/>
      <c r="C108" s="73" t="s">
        <v>662</v>
      </c>
      <c r="D108" s="78" t="s">
        <v>86</v>
      </c>
      <c r="E108" s="13">
        <v>44503</v>
      </c>
      <c r="F108" s="76" t="s">
        <v>554</v>
      </c>
      <c r="G108" s="13">
        <v>44505</v>
      </c>
      <c r="H108" s="77" t="s">
        <v>555</v>
      </c>
      <c r="I108" s="16">
        <v>96</v>
      </c>
      <c r="J108" s="16">
        <v>61</v>
      </c>
      <c r="K108" s="16">
        <v>28</v>
      </c>
      <c r="L108" s="16">
        <v>12</v>
      </c>
      <c r="M108" s="81">
        <v>40.991999999999997</v>
      </c>
      <c r="N108" s="95">
        <v>40.991999999999997</v>
      </c>
      <c r="O108" s="64">
        <v>2530</v>
      </c>
      <c r="P108" s="65">
        <f>Table2245789101123456789[[#This Row],[PEMBULATAN]]*O108</f>
        <v>103709.75999999999</v>
      </c>
    </row>
    <row r="109" spans="1:16" ht="26.25" customHeight="1" x14ac:dyDescent="0.2">
      <c r="A109" s="14"/>
      <c r="B109" s="14"/>
      <c r="C109" s="73" t="s">
        <v>663</v>
      </c>
      <c r="D109" s="78" t="s">
        <v>86</v>
      </c>
      <c r="E109" s="13">
        <v>44503</v>
      </c>
      <c r="F109" s="76" t="s">
        <v>554</v>
      </c>
      <c r="G109" s="13">
        <v>44505</v>
      </c>
      <c r="H109" s="77" t="s">
        <v>555</v>
      </c>
      <c r="I109" s="16">
        <v>51</v>
      </c>
      <c r="J109" s="16">
        <v>38</v>
      </c>
      <c r="K109" s="16">
        <v>11</v>
      </c>
      <c r="L109" s="16">
        <v>3</v>
      </c>
      <c r="M109" s="81">
        <v>5.3295000000000003</v>
      </c>
      <c r="N109" s="95">
        <v>6</v>
      </c>
      <c r="O109" s="64">
        <v>2530</v>
      </c>
      <c r="P109" s="65">
        <f>Table2245789101123456789[[#This Row],[PEMBULATAN]]*O109</f>
        <v>15180</v>
      </c>
    </row>
    <row r="110" spans="1:16" ht="26.25" customHeight="1" x14ac:dyDescent="0.2">
      <c r="A110" s="14"/>
      <c r="B110" s="14"/>
      <c r="C110" s="73" t="s">
        <v>664</v>
      </c>
      <c r="D110" s="78" t="s">
        <v>86</v>
      </c>
      <c r="E110" s="13">
        <v>44503</v>
      </c>
      <c r="F110" s="76" t="s">
        <v>554</v>
      </c>
      <c r="G110" s="13">
        <v>44505</v>
      </c>
      <c r="H110" s="77" t="s">
        <v>555</v>
      </c>
      <c r="I110" s="16">
        <v>98</v>
      </c>
      <c r="J110" s="16">
        <v>62</v>
      </c>
      <c r="K110" s="16">
        <v>31</v>
      </c>
      <c r="L110" s="16">
        <v>29</v>
      </c>
      <c r="M110" s="81">
        <v>47.088999999999999</v>
      </c>
      <c r="N110" s="95">
        <v>47.088999999999999</v>
      </c>
      <c r="O110" s="64">
        <v>2530</v>
      </c>
      <c r="P110" s="65">
        <f>Table2245789101123456789[[#This Row],[PEMBULATAN]]*O110</f>
        <v>119135.17</v>
      </c>
    </row>
    <row r="111" spans="1:16" ht="26.25" customHeight="1" x14ac:dyDescent="0.2">
      <c r="A111" s="14"/>
      <c r="B111" s="14"/>
      <c r="C111" s="73" t="s">
        <v>665</v>
      </c>
      <c r="D111" s="78" t="s">
        <v>86</v>
      </c>
      <c r="E111" s="13">
        <v>44503</v>
      </c>
      <c r="F111" s="76" t="s">
        <v>554</v>
      </c>
      <c r="G111" s="13">
        <v>44505</v>
      </c>
      <c r="H111" s="77" t="s">
        <v>555</v>
      </c>
      <c r="I111" s="16">
        <v>91</v>
      </c>
      <c r="J111" s="16">
        <v>52</v>
      </c>
      <c r="K111" s="16">
        <v>36</v>
      </c>
      <c r="L111" s="16">
        <v>22</v>
      </c>
      <c r="M111" s="81">
        <v>42.588000000000001</v>
      </c>
      <c r="N111" s="95">
        <v>42.588000000000001</v>
      </c>
      <c r="O111" s="64">
        <v>2530</v>
      </c>
      <c r="P111" s="65">
        <f>Table2245789101123456789[[#This Row],[PEMBULATAN]]*O111</f>
        <v>107747.64</v>
      </c>
    </row>
    <row r="112" spans="1:16" ht="26.25" customHeight="1" x14ac:dyDescent="0.2">
      <c r="A112" s="14"/>
      <c r="B112" s="14"/>
      <c r="C112" s="73" t="s">
        <v>666</v>
      </c>
      <c r="D112" s="78" t="s">
        <v>86</v>
      </c>
      <c r="E112" s="13">
        <v>44503</v>
      </c>
      <c r="F112" s="76" t="s">
        <v>554</v>
      </c>
      <c r="G112" s="13">
        <v>44505</v>
      </c>
      <c r="H112" s="77" t="s">
        <v>555</v>
      </c>
      <c r="I112" s="16">
        <v>78</v>
      </c>
      <c r="J112" s="16">
        <v>63</v>
      </c>
      <c r="K112" s="16">
        <v>18</v>
      </c>
      <c r="L112" s="16">
        <v>7</v>
      </c>
      <c r="M112" s="81">
        <v>22.113</v>
      </c>
      <c r="N112" s="95">
        <v>22.113</v>
      </c>
      <c r="O112" s="64">
        <v>2530</v>
      </c>
      <c r="P112" s="65">
        <f>Table2245789101123456789[[#This Row],[PEMBULATAN]]*O112</f>
        <v>55945.89</v>
      </c>
    </row>
    <row r="113" spans="1:16" ht="26.25" customHeight="1" x14ac:dyDescent="0.2">
      <c r="A113" s="14"/>
      <c r="B113" s="14"/>
      <c r="C113" s="73" t="s">
        <v>667</v>
      </c>
      <c r="D113" s="78" t="s">
        <v>86</v>
      </c>
      <c r="E113" s="13">
        <v>44503</v>
      </c>
      <c r="F113" s="76" t="s">
        <v>554</v>
      </c>
      <c r="G113" s="13">
        <v>44505</v>
      </c>
      <c r="H113" s="77" t="s">
        <v>555</v>
      </c>
      <c r="I113" s="16">
        <v>71</v>
      </c>
      <c r="J113" s="16">
        <v>61</v>
      </c>
      <c r="K113" s="16">
        <v>13</v>
      </c>
      <c r="L113" s="16">
        <v>5</v>
      </c>
      <c r="M113" s="81">
        <v>14.075749999999999</v>
      </c>
      <c r="N113" s="95">
        <v>14.075749999999999</v>
      </c>
      <c r="O113" s="64">
        <v>2530</v>
      </c>
      <c r="P113" s="65">
        <f>Table2245789101123456789[[#This Row],[PEMBULATAN]]*O113</f>
        <v>35611.647499999999</v>
      </c>
    </row>
    <row r="114" spans="1:16" ht="26.25" customHeight="1" x14ac:dyDescent="0.2">
      <c r="A114" s="14"/>
      <c r="B114" s="14"/>
      <c r="C114" s="73" t="s">
        <v>668</v>
      </c>
      <c r="D114" s="78" t="s">
        <v>86</v>
      </c>
      <c r="E114" s="13">
        <v>44503</v>
      </c>
      <c r="F114" s="76" t="s">
        <v>554</v>
      </c>
      <c r="G114" s="13">
        <v>44505</v>
      </c>
      <c r="H114" s="77" t="s">
        <v>555</v>
      </c>
      <c r="I114" s="16">
        <v>101</v>
      </c>
      <c r="J114" s="16">
        <v>63</v>
      </c>
      <c r="K114" s="16">
        <v>33</v>
      </c>
      <c r="L114" s="16">
        <v>23</v>
      </c>
      <c r="M114" s="81">
        <v>52.494750000000003</v>
      </c>
      <c r="N114" s="95">
        <v>53</v>
      </c>
      <c r="O114" s="64">
        <v>2530</v>
      </c>
      <c r="P114" s="65">
        <f>Table2245789101123456789[[#This Row],[PEMBULATAN]]*O114</f>
        <v>134090</v>
      </c>
    </row>
    <row r="115" spans="1:16" ht="26.25" customHeight="1" x14ac:dyDescent="0.2">
      <c r="A115" s="14"/>
      <c r="B115" s="14"/>
      <c r="C115" s="73" t="s">
        <v>669</v>
      </c>
      <c r="D115" s="78" t="s">
        <v>86</v>
      </c>
      <c r="E115" s="13">
        <v>44503</v>
      </c>
      <c r="F115" s="76" t="s">
        <v>554</v>
      </c>
      <c r="G115" s="13">
        <v>44505</v>
      </c>
      <c r="H115" s="77" t="s">
        <v>555</v>
      </c>
      <c r="I115" s="16">
        <v>86</v>
      </c>
      <c r="J115" s="16">
        <v>64</v>
      </c>
      <c r="K115" s="16">
        <v>21</v>
      </c>
      <c r="L115" s="16">
        <v>14</v>
      </c>
      <c r="M115" s="81">
        <v>28.896000000000001</v>
      </c>
      <c r="N115" s="95">
        <v>28.896000000000001</v>
      </c>
      <c r="O115" s="64">
        <v>2530</v>
      </c>
      <c r="P115" s="65">
        <f>Table2245789101123456789[[#This Row],[PEMBULATAN]]*O115</f>
        <v>73106.880000000005</v>
      </c>
    </row>
    <row r="116" spans="1:16" ht="26.25" customHeight="1" x14ac:dyDescent="0.2">
      <c r="A116" s="14"/>
      <c r="B116" s="14"/>
      <c r="C116" s="73" t="s">
        <v>670</v>
      </c>
      <c r="D116" s="78" t="s">
        <v>86</v>
      </c>
      <c r="E116" s="13">
        <v>44503</v>
      </c>
      <c r="F116" s="76" t="s">
        <v>554</v>
      </c>
      <c r="G116" s="13">
        <v>44505</v>
      </c>
      <c r="H116" s="77" t="s">
        <v>555</v>
      </c>
      <c r="I116" s="16">
        <v>103</v>
      </c>
      <c r="J116" s="16">
        <v>68</v>
      </c>
      <c r="K116" s="16">
        <v>34</v>
      </c>
      <c r="L116" s="16">
        <v>29</v>
      </c>
      <c r="M116" s="81">
        <v>59.533999999999999</v>
      </c>
      <c r="N116" s="95">
        <v>59.533999999999999</v>
      </c>
      <c r="O116" s="64">
        <v>2530</v>
      </c>
      <c r="P116" s="65">
        <f>Table2245789101123456789[[#This Row],[PEMBULATAN]]*O116</f>
        <v>150621.01999999999</v>
      </c>
    </row>
    <row r="117" spans="1:16" ht="26.25" customHeight="1" x14ac:dyDescent="0.2">
      <c r="A117" s="14"/>
      <c r="B117" s="14"/>
      <c r="C117" s="73" t="s">
        <v>671</v>
      </c>
      <c r="D117" s="78" t="s">
        <v>86</v>
      </c>
      <c r="E117" s="13">
        <v>44503</v>
      </c>
      <c r="F117" s="76" t="s">
        <v>554</v>
      </c>
      <c r="G117" s="13">
        <v>44505</v>
      </c>
      <c r="H117" s="77" t="s">
        <v>555</v>
      </c>
      <c r="I117" s="16">
        <v>54</v>
      </c>
      <c r="J117" s="16">
        <v>51</v>
      </c>
      <c r="K117" s="16">
        <v>13</v>
      </c>
      <c r="L117" s="16">
        <v>4</v>
      </c>
      <c r="M117" s="81">
        <v>8.9504999999999999</v>
      </c>
      <c r="N117" s="95">
        <v>8.9504999999999999</v>
      </c>
      <c r="O117" s="64">
        <v>2530</v>
      </c>
      <c r="P117" s="65">
        <f>Table2245789101123456789[[#This Row],[PEMBULATAN]]*O117</f>
        <v>22644.764999999999</v>
      </c>
    </row>
    <row r="118" spans="1:16" ht="26.25" customHeight="1" x14ac:dyDescent="0.2">
      <c r="A118" s="14"/>
      <c r="B118" s="14"/>
      <c r="C118" s="73" t="s">
        <v>672</v>
      </c>
      <c r="D118" s="78" t="s">
        <v>86</v>
      </c>
      <c r="E118" s="13">
        <v>44503</v>
      </c>
      <c r="F118" s="76" t="s">
        <v>554</v>
      </c>
      <c r="G118" s="13">
        <v>44505</v>
      </c>
      <c r="H118" s="77" t="s">
        <v>555</v>
      </c>
      <c r="I118" s="16">
        <v>73</v>
      </c>
      <c r="J118" s="16">
        <v>51</v>
      </c>
      <c r="K118" s="16">
        <v>22</v>
      </c>
      <c r="L118" s="16">
        <v>7</v>
      </c>
      <c r="M118" s="81">
        <v>20.476500000000001</v>
      </c>
      <c r="N118" s="95">
        <v>21</v>
      </c>
      <c r="O118" s="64">
        <v>2530</v>
      </c>
      <c r="P118" s="65">
        <f>Table2245789101123456789[[#This Row],[PEMBULATAN]]*O118</f>
        <v>53130</v>
      </c>
    </row>
    <row r="119" spans="1:16" ht="26.25" customHeight="1" x14ac:dyDescent="0.2">
      <c r="A119" s="14"/>
      <c r="B119" s="14"/>
      <c r="C119" s="73" t="s">
        <v>673</v>
      </c>
      <c r="D119" s="78" t="s">
        <v>86</v>
      </c>
      <c r="E119" s="13">
        <v>44503</v>
      </c>
      <c r="F119" s="76" t="s">
        <v>554</v>
      </c>
      <c r="G119" s="13">
        <v>44505</v>
      </c>
      <c r="H119" s="77" t="s">
        <v>555</v>
      </c>
      <c r="I119" s="16">
        <v>96</v>
      </c>
      <c r="J119" s="16">
        <v>68</v>
      </c>
      <c r="K119" s="16">
        <v>27</v>
      </c>
      <c r="L119" s="16">
        <v>11</v>
      </c>
      <c r="M119" s="81">
        <v>44.064</v>
      </c>
      <c r="N119" s="95">
        <v>44.064</v>
      </c>
      <c r="O119" s="64">
        <v>2530</v>
      </c>
      <c r="P119" s="65">
        <f>Table2245789101123456789[[#This Row],[PEMBULATAN]]*O119</f>
        <v>111481.92</v>
      </c>
    </row>
    <row r="120" spans="1:16" ht="26.25" customHeight="1" x14ac:dyDescent="0.2">
      <c r="A120" s="14"/>
      <c r="B120" s="14"/>
      <c r="C120" s="73" t="s">
        <v>674</v>
      </c>
      <c r="D120" s="78" t="s">
        <v>86</v>
      </c>
      <c r="E120" s="13">
        <v>44503</v>
      </c>
      <c r="F120" s="76" t="s">
        <v>554</v>
      </c>
      <c r="G120" s="13">
        <v>44505</v>
      </c>
      <c r="H120" s="77" t="s">
        <v>555</v>
      </c>
      <c r="I120" s="16">
        <v>88</v>
      </c>
      <c r="J120" s="16">
        <v>63</v>
      </c>
      <c r="K120" s="16">
        <v>23</v>
      </c>
      <c r="L120" s="16">
        <v>12</v>
      </c>
      <c r="M120" s="81">
        <v>31.878</v>
      </c>
      <c r="N120" s="95">
        <v>31.878</v>
      </c>
      <c r="O120" s="64">
        <v>2530</v>
      </c>
      <c r="P120" s="65">
        <f>Table2245789101123456789[[#This Row],[PEMBULATAN]]*O120</f>
        <v>80651.34</v>
      </c>
    </row>
    <row r="121" spans="1:16" ht="26.25" customHeight="1" x14ac:dyDescent="0.2">
      <c r="A121" s="14"/>
      <c r="B121" s="14"/>
      <c r="C121" s="73" t="s">
        <v>675</v>
      </c>
      <c r="D121" s="78" t="s">
        <v>86</v>
      </c>
      <c r="E121" s="13">
        <v>44503</v>
      </c>
      <c r="F121" s="76" t="s">
        <v>554</v>
      </c>
      <c r="G121" s="13">
        <v>44505</v>
      </c>
      <c r="H121" s="77" t="s">
        <v>555</v>
      </c>
      <c r="I121" s="16">
        <v>46</v>
      </c>
      <c r="J121" s="16">
        <v>44</v>
      </c>
      <c r="K121" s="16">
        <v>8</v>
      </c>
      <c r="L121" s="16">
        <v>1</v>
      </c>
      <c r="M121" s="81">
        <v>4.048</v>
      </c>
      <c r="N121" s="95">
        <v>4.048</v>
      </c>
      <c r="O121" s="64">
        <v>2530</v>
      </c>
      <c r="P121" s="65">
        <f>Table2245789101123456789[[#This Row],[PEMBULATAN]]*O121</f>
        <v>10241.44</v>
      </c>
    </row>
    <row r="122" spans="1:16" ht="26.25" customHeight="1" x14ac:dyDescent="0.2">
      <c r="A122" s="14"/>
      <c r="B122" s="14"/>
      <c r="C122" s="73" t="s">
        <v>676</v>
      </c>
      <c r="D122" s="78" t="s">
        <v>86</v>
      </c>
      <c r="E122" s="13">
        <v>44503</v>
      </c>
      <c r="F122" s="76" t="s">
        <v>554</v>
      </c>
      <c r="G122" s="13">
        <v>44505</v>
      </c>
      <c r="H122" s="77" t="s">
        <v>555</v>
      </c>
      <c r="I122" s="16">
        <v>96</v>
      </c>
      <c r="J122" s="16">
        <v>58</v>
      </c>
      <c r="K122" s="16">
        <v>28</v>
      </c>
      <c r="L122" s="16">
        <v>31</v>
      </c>
      <c r="M122" s="81">
        <v>38.975999999999999</v>
      </c>
      <c r="N122" s="95">
        <v>38.975999999999999</v>
      </c>
      <c r="O122" s="64">
        <v>2530</v>
      </c>
      <c r="P122" s="65">
        <f>Table2245789101123456789[[#This Row],[PEMBULATAN]]*O122</f>
        <v>98609.279999999999</v>
      </c>
    </row>
    <row r="123" spans="1:16" ht="26.25" customHeight="1" x14ac:dyDescent="0.2">
      <c r="A123" s="14"/>
      <c r="B123" s="14"/>
      <c r="C123" s="73" t="s">
        <v>677</v>
      </c>
      <c r="D123" s="78" t="s">
        <v>86</v>
      </c>
      <c r="E123" s="13">
        <v>44503</v>
      </c>
      <c r="F123" s="76" t="s">
        <v>554</v>
      </c>
      <c r="G123" s="13">
        <v>44505</v>
      </c>
      <c r="H123" s="77" t="s">
        <v>555</v>
      </c>
      <c r="I123" s="16">
        <v>99</v>
      </c>
      <c r="J123" s="16">
        <v>61</v>
      </c>
      <c r="K123" s="16">
        <v>33</v>
      </c>
      <c r="L123" s="16">
        <v>22</v>
      </c>
      <c r="M123" s="81">
        <v>49.821750000000002</v>
      </c>
      <c r="N123" s="95">
        <v>49.821750000000002</v>
      </c>
      <c r="O123" s="64">
        <v>2530</v>
      </c>
      <c r="P123" s="65">
        <f>Table2245789101123456789[[#This Row],[PEMBULATAN]]*O123</f>
        <v>126049.02750000001</v>
      </c>
    </row>
    <row r="124" spans="1:16" ht="26.25" customHeight="1" x14ac:dyDescent="0.2">
      <c r="A124" s="14"/>
      <c r="B124" s="14"/>
      <c r="C124" s="73" t="s">
        <v>678</v>
      </c>
      <c r="D124" s="78" t="s">
        <v>86</v>
      </c>
      <c r="E124" s="13">
        <v>44503</v>
      </c>
      <c r="F124" s="76" t="s">
        <v>554</v>
      </c>
      <c r="G124" s="13">
        <v>44505</v>
      </c>
      <c r="H124" s="77" t="s">
        <v>555</v>
      </c>
      <c r="I124" s="16">
        <v>70</v>
      </c>
      <c r="J124" s="16">
        <v>62</v>
      </c>
      <c r="K124" s="16">
        <v>21</v>
      </c>
      <c r="L124" s="16">
        <v>6</v>
      </c>
      <c r="M124" s="81">
        <v>22.785</v>
      </c>
      <c r="N124" s="95">
        <v>22.785</v>
      </c>
      <c r="O124" s="64">
        <v>2530</v>
      </c>
      <c r="P124" s="65">
        <f>Table2245789101123456789[[#This Row],[PEMBULATAN]]*O124</f>
        <v>57646.05</v>
      </c>
    </row>
    <row r="125" spans="1:16" ht="26.25" customHeight="1" x14ac:dyDescent="0.2">
      <c r="A125" s="14"/>
      <c r="B125" s="14"/>
      <c r="C125" s="73" t="s">
        <v>679</v>
      </c>
      <c r="D125" s="78" t="s">
        <v>86</v>
      </c>
      <c r="E125" s="13">
        <v>44503</v>
      </c>
      <c r="F125" s="76" t="s">
        <v>554</v>
      </c>
      <c r="G125" s="13">
        <v>44505</v>
      </c>
      <c r="H125" s="77" t="s">
        <v>555</v>
      </c>
      <c r="I125" s="16">
        <v>105</v>
      </c>
      <c r="J125" s="16">
        <v>68</v>
      </c>
      <c r="K125" s="16">
        <v>33</v>
      </c>
      <c r="L125" s="16">
        <v>13</v>
      </c>
      <c r="M125" s="81">
        <v>58.905000000000001</v>
      </c>
      <c r="N125" s="95">
        <v>58.905000000000001</v>
      </c>
      <c r="O125" s="64">
        <v>2530</v>
      </c>
      <c r="P125" s="65">
        <f>Table2245789101123456789[[#This Row],[PEMBULATAN]]*O125</f>
        <v>149029.65</v>
      </c>
    </row>
    <row r="126" spans="1:16" ht="26.25" customHeight="1" x14ac:dyDescent="0.2">
      <c r="A126" s="14"/>
      <c r="B126" s="14"/>
      <c r="C126" s="73" t="s">
        <v>680</v>
      </c>
      <c r="D126" s="78" t="s">
        <v>86</v>
      </c>
      <c r="E126" s="13">
        <v>44503</v>
      </c>
      <c r="F126" s="76" t="s">
        <v>554</v>
      </c>
      <c r="G126" s="13">
        <v>44505</v>
      </c>
      <c r="H126" s="77" t="s">
        <v>555</v>
      </c>
      <c r="I126" s="16">
        <v>96</v>
      </c>
      <c r="J126" s="16">
        <v>64</v>
      </c>
      <c r="K126" s="16">
        <v>31</v>
      </c>
      <c r="L126" s="16">
        <v>26</v>
      </c>
      <c r="M126" s="81">
        <v>47.616</v>
      </c>
      <c r="N126" s="95">
        <v>47.616</v>
      </c>
      <c r="O126" s="64">
        <v>2530</v>
      </c>
      <c r="P126" s="65">
        <f>Table2245789101123456789[[#This Row],[PEMBULATAN]]*O126</f>
        <v>120468.48</v>
      </c>
    </row>
    <row r="127" spans="1:16" ht="26.25" customHeight="1" x14ac:dyDescent="0.2">
      <c r="A127" s="14"/>
      <c r="B127" s="14"/>
      <c r="C127" s="73" t="s">
        <v>681</v>
      </c>
      <c r="D127" s="78" t="s">
        <v>86</v>
      </c>
      <c r="E127" s="13">
        <v>44503</v>
      </c>
      <c r="F127" s="76" t="s">
        <v>554</v>
      </c>
      <c r="G127" s="13">
        <v>44505</v>
      </c>
      <c r="H127" s="77" t="s">
        <v>555</v>
      </c>
      <c r="I127" s="16">
        <v>66</v>
      </c>
      <c r="J127" s="16">
        <v>51</v>
      </c>
      <c r="K127" s="16">
        <v>13</v>
      </c>
      <c r="L127" s="16">
        <v>9</v>
      </c>
      <c r="M127" s="81">
        <v>10.939500000000001</v>
      </c>
      <c r="N127" s="95">
        <v>10.939500000000001</v>
      </c>
      <c r="O127" s="64">
        <v>2530</v>
      </c>
      <c r="P127" s="65">
        <f>Table2245789101123456789[[#This Row],[PEMBULATAN]]*O127</f>
        <v>27676.935000000001</v>
      </c>
    </row>
    <row r="128" spans="1:16" ht="26.25" customHeight="1" x14ac:dyDescent="0.2">
      <c r="A128" s="14"/>
      <c r="B128" s="14"/>
      <c r="C128" s="73" t="s">
        <v>682</v>
      </c>
      <c r="D128" s="78" t="s">
        <v>86</v>
      </c>
      <c r="E128" s="13">
        <v>44503</v>
      </c>
      <c r="F128" s="76" t="s">
        <v>554</v>
      </c>
      <c r="G128" s="13">
        <v>44505</v>
      </c>
      <c r="H128" s="77" t="s">
        <v>555</v>
      </c>
      <c r="I128" s="16">
        <v>98</v>
      </c>
      <c r="J128" s="16">
        <v>57</v>
      </c>
      <c r="K128" s="16">
        <v>33</v>
      </c>
      <c r="L128" s="16">
        <v>21</v>
      </c>
      <c r="M128" s="81">
        <v>46.084499999999998</v>
      </c>
      <c r="N128" s="95">
        <v>46.084499999999998</v>
      </c>
      <c r="O128" s="64">
        <v>2530</v>
      </c>
      <c r="P128" s="65">
        <f>Table2245789101123456789[[#This Row],[PEMBULATAN]]*O128</f>
        <v>116593.78499999999</v>
      </c>
    </row>
    <row r="129" spans="1:16" ht="26.25" customHeight="1" x14ac:dyDescent="0.2">
      <c r="A129" s="14"/>
      <c r="B129" s="14"/>
      <c r="C129" s="73" t="s">
        <v>683</v>
      </c>
      <c r="D129" s="78" t="s">
        <v>86</v>
      </c>
      <c r="E129" s="13">
        <v>44503</v>
      </c>
      <c r="F129" s="76" t="s">
        <v>554</v>
      </c>
      <c r="G129" s="13">
        <v>44505</v>
      </c>
      <c r="H129" s="77" t="s">
        <v>555</v>
      </c>
      <c r="I129" s="16">
        <v>100</v>
      </c>
      <c r="J129" s="16">
        <v>62</v>
      </c>
      <c r="K129" s="16">
        <v>28</v>
      </c>
      <c r="L129" s="16">
        <v>29</v>
      </c>
      <c r="M129" s="81">
        <v>43.4</v>
      </c>
      <c r="N129" s="95">
        <v>44</v>
      </c>
      <c r="O129" s="64">
        <v>2530</v>
      </c>
      <c r="P129" s="65">
        <f>Table2245789101123456789[[#This Row],[PEMBULATAN]]*O129</f>
        <v>111320</v>
      </c>
    </row>
    <row r="130" spans="1:16" ht="26.25" customHeight="1" x14ac:dyDescent="0.2">
      <c r="A130" s="14"/>
      <c r="B130" s="14"/>
      <c r="C130" s="73" t="s">
        <v>684</v>
      </c>
      <c r="D130" s="78" t="s">
        <v>86</v>
      </c>
      <c r="E130" s="13">
        <v>44503</v>
      </c>
      <c r="F130" s="76" t="s">
        <v>554</v>
      </c>
      <c r="G130" s="13">
        <v>44505</v>
      </c>
      <c r="H130" s="77" t="s">
        <v>555</v>
      </c>
      <c r="I130" s="16">
        <v>23</v>
      </c>
      <c r="J130" s="16">
        <v>23</v>
      </c>
      <c r="K130" s="16">
        <v>8</v>
      </c>
      <c r="L130" s="16">
        <v>1</v>
      </c>
      <c r="M130" s="81">
        <v>1.0580000000000001</v>
      </c>
      <c r="N130" s="95">
        <v>1.0580000000000001</v>
      </c>
      <c r="O130" s="64">
        <v>2530</v>
      </c>
      <c r="P130" s="65">
        <f>Table2245789101123456789[[#This Row],[PEMBULATAN]]*O130</f>
        <v>2676.7400000000002</v>
      </c>
    </row>
    <row r="131" spans="1:16" ht="26.25" customHeight="1" x14ac:dyDescent="0.2">
      <c r="A131" s="14"/>
      <c r="B131" s="14"/>
      <c r="C131" s="73" t="s">
        <v>685</v>
      </c>
      <c r="D131" s="78" t="s">
        <v>86</v>
      </c>
      <c r="E131" s="13">
        <v>44503</v>
      </c>
      <c r="F131" s="76" t="s">
        <v>554</v>
      </c>
      <c r="G131" s="13">
        <v>44505</v>
      </c>
      <c r="H131" s="77" t="s">
        <v>555</v>
      </c>
      <c r="I131" s="16">
        <v>88</v>
      </c>
      <c r="J131" s="16">
        <v>62</v>
      </c>
      <c r="K131" s="16">
        <v>25</v>
      </c>
      <c r="L131" s="16">
        <v>13</v>
      </c>
      <c r="M131" s="81">
        <v>34.1</v>
      </c>
      <c r="N131" s="95">
        <v>34.1</v>
      </c>
      <c r="O131" s="64">
        <v>2530</v>
      </c>
      <c r="P131" s="65">
        <f>Table2245789101123456789[[#This Row],[PEMBULATAN]]*O131</f>
        <v>86273</v>
      </c>
    </row>
    <row r="132" spans="1:16" ht="26.25" customHeight="1" x14ac:dyDescent="0.2">
      <c r="A132" s="14"/>
      <c r="B132" s="14"/>
      <c r="C132" s="73" t="s">
        <v>686</v>
      </c>
      <c r="D132" s="78" t="s">
        <v>86</v>
      </c>
      <c r="E132" s="13">
        <v>44503</v>
      </c>
      <c r="F132" s="76" t="s">
        <v>554</v>
      </c>
      <c r="G132" s="13">
        <v>44505</v>
      </c>
      <c r="H132" s="77" t="s">
        <v>555</v>
      </c>
      <c r="I132" s="16">
        <v>71</v>
      </c>
      <c r="J132" s="16">
        <v>59</v>
      </c>
      <c r="K132" s="16">
        <v>24</v>
      </c>
      <c r="L132" s="16">
        <v>9</v>
      </c>
      <c r="M132" s="81">
        <v>25.134</v>
      </c>
      <c r="N132" s="95">
        <v>25.134</v>
      </c>
      <c r="O132" s="64">
        <v>2530</v>
      </c>
      <c r="P132" s="65">
        <f>Table2245789101123456789[[#This Row],[PEMBULATAN]]*O132</f>
        <v>63589.020000000004</v>
      </c>
    </row>
    <row r="133" spans="1:16" ht="26.25" customHeight="1" x14ac:dyDescent="0.2">
      <c r="A133" s="14"/>
      <c r="B133" s="14"/>
      <c r="C133" s="73" t="s">
        <v>687</v>
      </c>
      <c r="D133" s="78" t="s">
        <v>86</v>
      </c>
      <c r="E133" s="13">
        <v>44503</v>
      </c>
      <c r="F133" s="76" t="s">
        <v>554</v>
      </c>
      <c r="G133" s="13">
        <v>44505</v>
      </c>
      <c r="H133" s="77" t="s">
        <v>555</v>
      </c>
      <c r="I133" s="16">
        <v>107</v>
      </c>
      <c r="J133" s="16">
        <v>68</v>
      </c>
      <c r="K133" s="16">
        <v>32</v>
      </c>
      <c r="L133" s="16">
        <v>18</v>
      </c>
      <c r="M133" s="81">
        <v>58.207999999999998</v>
      </c>
      <c r="N133" s="95">
        <v>58.207999999999998</v>
      </c>
      <c r="O133" s="64">
        <v>2530</v>
      </c>
      <c r="P133" s="65">
        <f>Table2245789101123456789[[#This Row],[PEMBULATAN]]*O133</f>
        <v>147266.23999999999</v>
      </c>
    </row>
    <row r="134" spans="1:16" ht="26.25" customHeight="1" x14ac:dyDescent="0.2">
      <c r="A134" s="14"/>
      <c r="B134" s="14"/>
      <c r="C134" s="73" t="s">
        <v>688</v>
      </c>
      <c r="D134" s="78" t="s">
        <v>86</v>
      </c>
      <c r="E134" s="13">
        <v>44503</v>
      </c>
      <c r="F134" s="76" t="s">
        <v>554</v>
      </c>
      <c r="G134" s="13">
        <v>44505</v>
      </c>
      <c r="H134" s="77" t="s">
        <v>555</v>
      </c>
      <c r="I134" s="16">
        <v>53</v>
      </c>
      <c r="J134" s="16">
        <v>40</v>
      </c>
      <c r="K134" s="16">
        <v>26</v>
      </c>
      <c r="L134" s="16">
        <v>7</v>
      </c>
      <c r="M134" s="81">
        <v>13.78</v>
      </c>
      <c r="N134" s="95">
        <v>13.78</v>
      </c>
      <c r="O134" s="64">
        <v>2530</v>
      </c>
      <c r="P134" s="65">
        <f>Table2245789101123456789[[#This Row],[PEMBULATAN]]*O134</f>
        <v>34863.4</v>
      </c>
    </row>
    <row r="135" spans="1:16" ht="26.25" customHeight="1" x14ac:dyDescent="0.2">
      <c r="A135" s="14"/>
      <c r="B135" s="14"/>
      <c r="C135" s="73" t="s">
        <v>689</v>
      </c>
      <c r="D135" s="78" t="s">
        <v>86</v>
      </c>
      <c r="E135" s="13">
        <v>44503</v>
      </c>
      <c r="F135" s="76" t="s">
        <v>554</v>
      </c>
      <c r="G135" s="13">
        <v>44505</v>
      </c>
      <c r="H135" s="77" t="s">
        <v>555</v>
      </c>
      <c r="I135" s="16">
        <v>98</v>
      </c>
      <c r="J135" s="16">
        <v>53</v>
      </c>
      <c r="K135" s="16">
        <v>33</v>
      </c>
      <c r="L135" s="16">
        <v>20</v>
      </c>
      <c r="M135" s="81">
        <v>42.850499999999997</v>
      </c>
      <c r="N135" s="95">
        <v>42.850499999999997</v>
      </c>
      <c r="O135" s="64">
        <v>2530</v>
      </c>
      <c r="P135" s="65">
        <f>Table2245789101123456789[[#This Row],[PEMBULATAN]]*O135</f>
        <v>108411.76499999998</v>
      </c>
    </row>
    <row r="136" spans="1:16" ht="26.25" customHeight="1" x14ac:dyDescent="0.2">
      <c r="A136" s="14"/>
      <c r="B136" s="14"/>
      <c r="C136" s="73" t="s">
        <v>690</v>
      </c>
      <c r="D136" s="78" t="s">
        <v>86</v>
      </c>
      <c r="E136" s="13">
        <v>44503</v>
      </c>
      <c r="F136" s="76" t="s">
        <v>554</v>
      </c>
      <c r="G136" s="13">
        <v>44505</v>
      </c>
      <c r="H136" s="77" t="s">
        <v>555</v>
      </c>
      <c r="I136" s="16">
        <v>100</v>
      </c>
      <c r="J136" s="16">
        <v>58</v>
      </c>
      <c r="K136" s="16">
        <v>38</v>
      </c>
      <c r="L136" s="16">
        <v>25</v>
      </c>
      <c r="M136" s="81">
        <v>55.1</v>
      </c>
      <c r="N136" s="95">
        <v>55.1</v>
      </c>
      <c r="O136" s="64">
        <v>2530</v>
      </c>
      <c r="P136" s="65">
        <f>Table2245789101123456789[[#This Row],[PEMBULATAN]]*O136</f>
        <v>139403</v>
      </c>
    </row>
    <row r="137" spans="1:16" ht="26.25" customHeight="1" x14ac:dyDescent="0.2">
      <c r="A137" s="14"/>
      <c r="B137" s="14"/>
      <c r="C137" s="73" t="s">
        <v>691</v>
      </c>
      <c r="D137" s="78" t="s">
        <v>86</v>
      </c>
      <c r="E137" s="13">
        <v>44503</v>
      </c>
      <c r="F137" s="76" t="s">
        <v>554</v>
      </c>
      <c r="G137" s="13">
        <v>44505</v>
      </c>
      <c r="H137" s="77" t="s">
        <v>555</v>
      </c>
      <c r="I137" s="16">
        <v>85</v>
      </c>
      <c r="J137" s="16">
        <v>74</v>
      </c>
      <c r="K137" s="16">
        <v>15</v>
      </c>
      <c r="L137" s="16">
        <v>10</v>
      </c>
      <c r="M137" s="81">
        <v>23.587499999999999</v>
      </c>
      <c r="N137" s="95">
        <v>23.587499999999999</v>
      </c>
      <c r="O137" s="64">
        <v>2530</v>
      </c>
      <c r="P137" s="65">
        <f>Table2245789101123456789[[#This Row],[PEMBULATAN]]*O137</f>
        <v>59676.375</v>
      </c>
    </row>
    <row r="138" spans="1:16" ht="26.25" customHeight="1" x14ac:dyDescent="0.2">
      <c r="A138" s="14"/>
      <c r="B138" s="14"/>
      <c r="C138" s="73" t="s">
        <v>692</v>
      </c>
      <c r="D138" s="78" t="s">
        <v>86</v>
      </c>
      <c r="E138" s="13">
        <v>44503</v>
      </c>
      <c r="F138" s="76" t="s">
        <v>554</v>
      </c>
      <c r="G138" s="13">
        <v>44505</v>
      </c>
      <c r="H138" s="77" t="s">
        <v>555</v>
      </c>
      <c r="I138" s="16">
        <v>71</v>
      </c>
      <c r="J138" s="16">
        <v>63</v>
      </c>
      <c r="K138" s="16">
        <v>15</v>
      </c>
      <c r="L138" s="16">
        <v>9</v>
      </c>
      <c r="M138" s="81">
        <v>16.77375</v>
      </c>
      <c r="N138" s="95">
        <v>16.77375</v>
      </c>
      <c r="O138" s="64">
        <v>2530</v>
      </c>
      <c r="P138" s="65">
        <f>Table2245789101123456789[[#This Row],[PEMBULATAN]]*O138</f>
        <v>42437.587500000001</v>
      </c>
    </row>
    <row r="139" spans="1:16" ht="26.25" customHeight="1" x14ac:dyDescent="0.2">
      <c r="A139" s="14"/>
      <c r="B139" s="14"/>
      <c r="C139" s="73" t="s">
        <v>693</v>
      </c>
      <c r="D139" s="78" t="s">
        <v>86</v>
      </c>
      <c r="E139" s="13">
        <v>44503</v>
      </c>
      <c r="F139" s="76" t="s">
        <v>554</v>
      </c>
      <c r="G139" s="13">
        <v>44505</v>
      </c>
      <c r="H139" s="77" t="s">
        <v>555</v>
      </c>
      <c r="I139" s="16">
        <v>97</v>
      </c>
      <c r="J139" s="16">
        <v>55</v>
      </c>
      <c r="K139" s="16">
        <v>32</v>
      </c>
      <c r="L139" s="16">
        <v>27</v>
      </c>
      <c r="M139" s="81">
        <v>42.68</v>
      </c>
      <c r="N139" s="95">
        <v>42.68</v>
      </c>
      <c r="O139" s="64">
        <v>2530</v>
      </c>
      <c r="P139" s="65">
        <f>Table2245789101123456789[[#This Row],[PEMBULATAN]]*O139</f>
        <v>107980.4</v>
      </c>
    </row>
    <row r="140" spans="1:16" ht="26.25" customHeight="1" x14ac:dyDescent="0.2">
      <c r="A140" s="14"/>
      <c r="B140" s="14"/>
      <c r="C140" s="73" t="s">
        <v>694</v>
      </c>
      <c r="D140" s="78" t="s">
        <v>86</v>
      </c>
      <c r="E140" s="13">
        <v>44503</v>
      </c>
      <c r="F140" s="76" t="s">
        <v>554</v>
      </c>
      <c r="G140" s="13">
        <v>44505</v>
      </c>
      <c r="H140" s="77" t="s">
        <v>555</v>
      </c>
      <c r="I140" s="16">
        <v>81</v>
      </c>
      <c r="J140" s="16">
        <v>62</v>
      </c>
      <c r="K140" s="16">
        <v>32</v>
      </c>
      <c r="L140" s="16">
        <v>16</v>
      </c>
      <c r="M140" s="81">
        <v>40.176000000000002</v>
      </c>
      <c r="N140" s="95">
        <v>40.176000000000002</v>
      </c>
      <c r="O140" s="64">
        <v>2530</v>
      </c>
      <c r="P140" s="65">
        <f>Table2245789101123456789[[#This Row],[PEMBULATAN]]*O140</f>
        <v>101645.28</v>
      </c>
    </row>
    <row r="141" spans="1:16" ht="26.25" customHeight="1" x14ac:dyDescent="0.2">
      <c r="A141" s="14"/>
      <c r="B141" s="14"/>
      <c r="C141" s="73" t="s">
        <v>695</v>
      </c>
      <c r="D141" s="78" t="s">
        <v>86</v>
      </c>
      <c r="E141" s="13">
        <v>44503</v>
      </c>
      <c r="F141" s="76" t="s">
        <v>554</v>
      </c>
      <c r="G141" s="13">
        <v>44505</v>
      </c>
      <c r="H141" s="77" t="s">
        <v>555</v>
      </c>
      <c r="I141" s="16">
        <v>41</v>
      </c>
      <c r="J141" s="16">
        <v>56</v>
      </c>
      <c r="K141" s="16">
        <v>15</v>
      </c>
      <c r="L141" s="16">
        <v>5</v>
      </c>
      <c r="M141" s="81">
        <v>8.61</v>
      </c>
      <c r="N141" s="95">
        <v>8.61</v>
      </c>
      <c r="O141" s="64">
        <v>2530</v>
      </c>
      <c r="P141" s="65">
        <f>Table2245789101123456789[[#This Row],[PEMBULATAN]]*O141</f>
        <v>21783.3</v>
      </c>
    </row>
    <row r="142" spans="1:16" ht="26.25" customHeight="1" x14ac:dyDescent="0.2">
      <c r="A142" s="14"/>
      <c r="B142" s="14"/>
      <c r="C142" s="73" t="s">
        <v>696</v>
      </c>
      <c r="D142" s="78" t="s">
        <v>86</v>
      </c>
      <c r="E142" s="13">
        <v>44503</v>
      </c>
      <c r="F142" s="76" t="s">
        <v>554</v>
      </c>
      <c r="G142" s="13">
        <v>44505</v>
      </c>
      <c r="H142" s="77" t="s">
        <v>555</v>
      </c>
      <c r="I142" s="16">
        <v>84</v>
      </c>
      <c r="J142" s="16">
        <v>68</v>
      </c>
      <c r="K142" s="16">
        <v>32</v>
      </c>
      <c r="L142" s="16">
        <v>31</v>
      </c>
      <c r="M142" s="81">
        <v>45.695999999999998</v>
      </c>
      <c r="N142" s="95">
        <v>45.695999999999998</v>
      </c>
      <c r="O142" s="64">
        <v>2530</v>
      </c>
      <c r="P142" s="65">
        <f>Table2245789101123456789[[#This Row],[PEMBULATAN]]*O142</f>
        <v>115610.87999999999</v>
      </c>
    </row>
    <row r="143" spans="1:16" ht="26.25" customHeight="1" x14ac:dyDescent="0.2">
      <c r="A143" s="14"/>
      <c r="B143" s="14"/>
      <c r="C143" s="73" t="s">
        <v>697</v>
      </c>
      <c r="D143" s="78" t="s">
        <v>86</v>
      </c>
      <c r="E143" s="13">
        <v>44503</v>
      </c>
      <c r="F143" s="76" t="s">
        <v>554</v>
      </c>
      <c r="G143" s="13">
        <v>44505</v>
      </c>
      <c r="H143" s="77" t="s">
        <v>555</v>
      </c>
      <c r="I143" s="16">
        <v>88</v>
      </c>
      <c r="J143" s="16">
        <v>64</v>
      </c>
      <c r="K143" s="16">
        <v>31</v>
      </c>
      <c r="L143" s="16">
        <v>14</v>
      </c>
      <c r="M143" s="81">
        <v>43.648000000000003</v>
      </c>
      <c r="N143" s="95">
        <v>43.648000000000003</v>
      </c>
      <c r="O143" s="64">
        <v>2530</v>
      </c>
      <c r="P143" s="65">
        <f>Table2245789101123456789[[#This Row],[PEMBULATAN]]*O143</f>
        <v>110429.44</v>
      </c>
    </row>
    <row r="144" spans="1:16" ht="26.25" customHeight="1" x14ac:dyDescent="0.2">
      <c r="A144" s="14"/>
      <c r="B144" s="14"/>
      <c r="C144" s="73" t="s">
        <v>698</v>
      </c>
      <c r="D144" s="78" t="s">
        <v>86</v>
      </c>
      <c r="E144" s="13">
        <v>44503</v>
      </c>
      <c r="F144" s="76" t="s">
        <v>554</v>
      </c>
      <c r="G144" s="13">
        <v>44505</v>
      </c>
      <c r="H144" s="77" t="s">
        <v>555</v>
      </c>
      <c r="I144" s="16">
        <v>75</v>
      </c>
      <c r="J144" s="16">
        <v>67</v>
      </c>
      <c r="K144" s="16">
        <v>18</v>
      </c>
      <c r="L144" s="16">
        <v>8</v>
      </c>
      <c r="M144" s="81">
        <v>22.612500000000001</v>
      </c>
      <c r="N144" s="95">
        <v>22.612500000000001</v>
      </c>
      <c r="O144" s="64">
        <v>2530</v>
      </c>
      <c r="P144" s="65">
        <f>Table2245789101123456789[[#This Row],[PEMBULATAN]]*O144</f>
        <v>57209.625</v>
      </c>
    </row>
    <row r="145" spans="1:16" ht="26.25" customHeight="1" x14ac:dyDescent="0.2">
      <c r="A145" s="14"/>
      <c r="B145" s="14"/>
      <c r="C145" s="73" t="s">
        <v>699</v>
      </c>
      <c r="D145" s="78" t="s">
        <v>86</v>
      </c>
      <c r="E145" s="13">
        <v>44503</v>
      </c>
      <c r="F145" s="76" t="s">
        <v>554</v>
      </c>
      <c r="G145" s="13">
        <v>44505</v>
      </c>
      <c r="H145" s="77" t="s">
        <v>555</v>
      </c>
      <c r="I145" s="16">
        <v>85</v>
      </c>
      <c r="J145" s="16">
        <v>61</v>
      </c>
      <c r="K145" s="16">
        <v>13</v>
      </c>
      <c r="L145" s="16">
        <v>9</v>
      </c>
      <c r="M145" s="81">
        <v>16.85125</v>
      </c>
      <c r="N145" s="95">
        <v>16.85125</v>
      </c>
      <c r="O145" s="64">
        <v>2530</v>
      </c>
      <c r="P145" s="65">
        <f>Table2245789101123456789[[#This Row],[PEMBULATAN]]*O145</f>
        <v>42633.662499999999</v>
      </c>
    </row>
    <row r="146" spans="1:16" ht="26.25" customHeight="1" x14ac:dyDescent="0.2">
      <c r="A146" s="14"/>
      <c r="B146" s="14"/>
      <c r="C146" s="73" t="s">
        <v>700</v>
      </c>
      <c r="D146" s="78" t="s">
        <v>86</v>
      </c>
      <c r="E146" s="13">
        <v>44503</v>
      </c>
      <c r="F146" s="76" t="s">
        <v>554</v>
      </c>
      <c r="G146" s="13">
        <v>44505</v>
      </c>
      <c r="H146" s="77" t="s">
        <v>555</v>
      </c>
      <c r="I146" s="16">
        <v>94</v>
      </c>
      <c r="J146" s="16">
        <v>63</v>
      </c>
      <c r="K146" s="16">
        <v>18</v>
      </c>
      <c r="L146" s="16">
        <v>8</v>
      </c>
      <c r="M146" s="81">
        <v>26.649000000000001</v>
      </c>
      <c r="N146" s="95">
        <v>26.649000000000001</v>
      </c>
      <c r="O146" s="64">
        <v>2530</v>
      </c>
      <c r="P146" s="65">
        <f>Table2245789101123456789[[#This Row],[PEMBULATAN]]*O146</f>
        <v>67421.97</v>
      </c>
    </row>
    <row r="147" spans="1:16" ht="26.25" customHeight="1" x14ac:dyDescent="0.2">
      <c r="A147" s="14"/>
      <c r="B147" s="14"/>
      <c r="C147" s="73" t="s">
        <v>701</v>
      </c>
      <c r="D147" s="78" t="s">
        <v>86</v>
      </c>
      <c r="E147" s="13">
        <v>44503</v>
      </c>
      <c r="F147" s="76" t="s">
        <v>554</v>
      </c>
      <c r="G147" s="13">
        <v>44505</v>
      </c>
      <c r="H147" s="77" t="s">
        <v>555</v>
      </c>
      <c r="I147" s="16">
        <v>63</v>
      </c>
      <c r="J147" s="16">
        <v>40</v>
      </c>
      <c r="K147" s="16">
        <v>13</v>
      </c>
      <c r="L147" s="16">
        <v>1</v>
      </c>
      <c r="M147" s="81">
        <v>8.19</v>
      </c>
      <c r="N147" s="95">
        <v>8.19</v>
      </c>
      <c r="O147" s="64">
        <v>2530</v>
      </c>
      <c r="P147" s="65">
        <f>Table2245789101123456789[[#This Row],[PEMBULATAN]]*O147</f>
        <v>20720.699999999997</v>
      </c>
    </row>
    <row r="148" spans="1:16" ht="26.25" customHeight="1" x14ac:dyDescent="0.2">
      <c r="A148" s="14"/>
      <c r="B148" s="14"/>
      <c r="C148" s="73" t="s">
        <v>702</v>
      </c>
      <c r="D148" s="78" t="s">
        <v>86</v>
      </c>
      <c r="E148" s="13">
        <v>44503</v>
      </c>
      <c r="F148" s="76" t="s">
        <v>554</v>
      </c>
      <c r="G148" s="13">
        <v>44505</v>
      </c>
      <c r="H148" s="77" t="s">
        <v>555</v>
      </c>
      <c r="I148" s="16">
        <v>82</v>
      </c>
      <c r="J148" s="16">
        <v>61</v>
      </c>
      <c r="K148" s="16">
        <v>24</v>
      </c>
      <c r="L148" s="16">
        <v>15</v>
      </c>
      <c r="M148" s="81">
        <v>30.012</v>
      </c>
      <c r="N148" s="95">
        <v>30.012</v>
      </c>
      <c r="O148" s="64">
        <v>2530</v>
      </c>
      <c r="P148" s="65">
        <f>Table2245789101123456789[[#This Row],[PEMBULATAN]]*O148</f>
        <v>75930.36</v>
      </c>
    </row>
    <row r="149" spans="1:16" ht="26.25" customHeight="1" x14ac:dyDescent="0.2">
      <c r="A149" s="14"/>
      <c r="B149" s="14"/>
      <c r="C149" s="73" t="s">
        <v>703</v>
      </c>
      <c r="D149" s="78" t="s">
        <v>86</v>
      </c>
      <c r="E149" s="13">
        <v>44503</v>
      </c>
      <c r="F149" s="76" t="s">
        <v>554</v>
      </c>
      <c r="G149" s="13">
        <v>44505</v>
      </c>
      <c r="H149" s="77" t="s">
        <v>555</v>
      </c>
      <c r="I149" s="16">
        <v>66</v>
      </c>
      <c r="J149" s="16">
        <v>51</v>
      </c>
      <c r="K149" s="16">
        <v>21</v>
      </c>
      <c r="L149" s="16">
        <v>8</v>
      </c>
      <c r="M149" s="81">
        <v>17.671500000000002</v>
      </c>
      <c r="N149" s="95">
        <v>17.671500000000002</v>
      </c>
      <c r="O149" s="64">
        <v>2530</v>
      </c>
      <c r="P149" s="65">
        <f>Table2245789101123456789[[#This Row],[PEMBULATAN]]*O149</f>
        <v>44708.895000000004</v>
      </c>
    </row>
    <row r="150" spans="1:16" ht="26.25" customHeight="1" x14ac:dyDescent="0.2">
      <c r="A150" s="14"/>
      <c r="B150" s="14"/>
      <c r="C150" s="73" t="s">
        <v>704</v>
      </c>
      <c r="D150" s="78" t="s">
        <v>86</v>
      </c>
      <c r="E150" s="13">
        <v>44503</v>
      </c>
      <c r="F150" s="76" t="s">
        <v>554</v>
      </c>
      <c r="G150" s="13">
        <v>44505</v>
      </c>
      <c r="H150" s="77" t="s">
        <v>555</v>
      </c>
      <c r="I150" s="16">
        <v>93</v>
      </c>
      <c r="J150" s="16">
        <v>58</v>
      </c>
      <c r="K150" s="16">
        <v>35</v>
      </c>
      <c r="L150" s="16">
        <v>18</v>
      </c>
      <c r="M150" s="81">
        <v>47.197499999999998</v>
      </c>
      <c r="N150" s="95">
        <v>47.197499999999998</v>
      </c>
      <c r="O150" s="64">
        <v>2530</v>
      </c>
      <c r="P150" s="65">
        <f>Table2245789101123456789[[#This Row],[PEMBULATAN]]*O150</f>
        <v>119409.67499999999</v>
      </c>
    </row>
    <row r="151" spans="1:16" ht="26.25" customHeight="1" x14ac:dyDescent="0.2">
      <c r="A151" s="14"/>
      <c r="B151" s="14"/>
      <c r="C151" s="73" t="s">
        <v>705</v>
      </c>
      <c r="D151" s="78" t="s">
        <v>86</v>
      </c>
      <c r="E151" s="13">
        <v>44503</v>
      </c>
      <c r="F151" s="76" t="s">
        <v>554</v>
      </c>
      <c r="G151" s="13">
        <v>44505</v>
      </c>
      <c r="H151" s="77" t="s">
        <v>555</v>
      </c>
      <c r="I151" s="16">
        <v>91</v>
      </c>
      <c r="J151" s="16">
        <v>66</v>
      </c>
      <c r="K151" s="16">
        <v>15</v>
      </c>
      <c r="L151" s="16">
        <v>11</v>
      </c>
      <c r="M151" s="81">
        <v>22.522500000000001</v>
      </c>
      <c r="N151" s="95">
        <v>22.522500000000001</v>
      </c>
      <c r="O151" s="64">
        <v>2530</v>
      </c>
      <c r="P151" s="65">
        <f>Table2245789101123456789[[#This Row],[PEMBULATAN]]*O151</f>
        <v>56981.925000000003</v>
      </c>
    </row>
    <row r="152" spans="1:16" ht="26.25" customHeight="1" x14ac:dyDescent="0.2">
      <c r="A152" s="14"/>
      <c r="B152" s="14"/>
      <c r="C152" s="73" t="s">
        <v>706</v>
      </c>
      <c r="D152" s="78" t="s">
        <v>86</v>
      </c>
      <c r="E152" s="13">
        <v>44503</v>
      </c>
      <c r="F152" s="76" t="s">
        <v>554</v>
      </c>
      <c r="G152" s="13">
        <v>44505</v>
      </c>
      <c r="H152" s="77" t="s">
        <v>555</v>
      </c>
      <c r="I152" s="16">
        <v>78</v>
      </c>
      <c r="J152" s="16">
        <v>65</v>
      </c>
      <c r="K152" s="16">
        <v>24</v>
      </c>
      <c r="L152" s="16">
        <v>6</v>
      </c>
      <c r="M152" s="81">
        <v>30.42</v>
      </c>
      <c r="N152" s="95">
        <v>31</v>
      </c>
      <c r="O152" s="64">
        <v>2530</v>
      </c>
      <c r="P152" s="65">
        <f>Table2245789101123456789[[#This Row],[PEMBULATAN]]*O152</f>
        <v>78430</v>
      </c>
    </row>
    <row r="153" spans="1:16" ht="26.25" customHeight="1" x14ac:dyDescent="0.2">
      <c r="A153" s="14"/>
      <c r="B153" s="14"/>
      <c r="C153" s="73" t="s">
        <v>707</v>
      </c>
      <c r="D153" s="78" t="s">
        <v>86</v>
      </c>
      <c r="E153" s="13">
        <v>44503</v>
      </c>
      <c r="F153" s="76" t="s">
        <v>554</v>
      </c>
      <c r="G153" s="13">
        <v>44505</v>
      </c>
      <c r="H153" s="77" t="s">
        <v>555</v>
      </c>
      <c r="I153" s="16">
        <v>61</v>
      </c>
      <c r="J153" s="16">
        <v>51</v>
      </c>
      <c r="K153" s="16">
        <v>15</v>
      </c>
      <c r="L153" s="16">
        <v>4</v>
      </c>
      <c r="M153" s="81">
        <v>11.66625</v>
      </c>
      <c r="N153" s="95">
        <v>11.66625</v>
      </c>
      <c r="O153" s="64">
        <v>2530</v>
      </c>
      <c r="P153" s="65">
        <f>Table2245789101123456789[[#This Row],[PEMBULATAN]]*O153</f>
        <v>29515.612499999999</v>
      </c>
    </row>
    <row r="154" spans="1:16" ht="26.25" customHeight="1" x14ac:dyDescent="0.2">
      <c r="A154" s="14"/>
      <c r="B154" s="14"/>
      <c r="C154" s="73" t="s">
        <v>708</v>
      </c>
      <c r="D154" s="78" t="s">
        <v>86</v>
      </c>
      <c r="E154" s="13">
        <v>44503</v>
      </c>
      <c r="F154" s="76" t="s">
        <v>554</v>
      </c>
      <c r="G154" s="13">
        <v>44505</v>
      </c>
      <c r="H154" s="77" t="s">
        <v>555</v>
      </c>
      <c r="I154" s="16">
        <v>48</v>
      </c>
      <c r="J154" s="16">
        <v>47</v>
      </c>
      <c r="K154" s="16">
        <v>26</v>
      </c>
      <c r="L154" s="16">
        <v>9</v>
      </c>
      <c r="M154" s="81">
        <v>14.664</v>
      </c>
      <c r="N154" s="95">
        <v>14.664</v>
      </c>
      <c r="O154" s="64">
        <v>2530</v>
      </c>
      <c r="P154" s="65">
        <f>Table2245789101123456789[[#This Row],[PEMBULATAN]]*O154</f>
        <v>37099.919999999998</v>
      </c>
    </row>
    <row r="155" spans="1:16" ht="26.25" customHeight="1" x14ac:dyDescent="0.2">
      <c r="A155" s="14"/>
      <c r="B155" s="14"/>
      <c r="C155" s="73" t="s">
        <v>709</v>
      </c>
      <c r="D155" s="78" t="s">
        <v>86</v>
      </c>
      <c r="E155" s="13">
        <v>44503</v>
      </c>
      <c r="F155" s="76" t="s">
        <v>554</v>
      </c>
      <c r="G155" s="13">
        <v>44505</v>
      </c>
      <c r="H155" s="77" t="s">
        <v>555</v>
      </c>
      <c r="I155" s="16">
        <v>73</v>
      </c>
      <c r="J155" s="16">
        <v>51</v>
      </c>
      <c r="K155" s="16">
        <v>25</v>
      </c>
      <c r="L155" s="16">
        <v>5</v>
      </c>
      <c r="M155" s="81">
        <v>23.268750000000001</v>
      </c>
      <c r="N155" s="95">
        <v>23.268750000000001</v>
      </c>
      <c r="O155" s="64">
        <v>2530</v>
      </c>
      <c r="P155" s="65">
        <f>Table2245789101123456789[[#This Row],[PEMBULATAN]]*O155</f>
        <v>58869.9375</v>
      </c>
    </row>
    <row r="156" spans="1:16" ht="26.25" customHeight="1" x14ac:dyDescent="0.2">
      <c r="A156" s="14"/>
      <c r="B156" s="14"/>
      <c r="C156" s="73" t="s">
        <v>710</v>
      </c>
      <c r="D156" s="78" t="s">
        <v>86</v>
      </c>
      <c r="E156" s="13">
        <v>44503</v>
      </c>
      <c r="F156" s="76" t="s">
        <v>554</v>
      </c>
      <c r="G156" s="13">
        <v>44505</v>
      </c>
      <c r="H156" s="77" t="s">
        <v>555</v>
      </c>
      <c r="I156" s="16">
        <v>65</v>
      </c>
      <c r="J156" s="16">
        <v>65</v>
      </c>
      <c r="K156" s="16">
        <v>21</v>
      </c>
      <c r="L156" s="16">
        <v>9</v>
      </c>
      <c r="M156" s="81">
        <v>22.181249999999999</v>
      </c>
      <c r="N156" s="95">
        <v>22.181249999999999</v>
      </c>
      <c r="O156" s="64">
        <v>2530</v>
      </c>
      <c r="P156" s="65">
        <f>Table2245789101123456789[[#This Row],[PEMBULATAN]]*O156</f>
        <v>56118.5625</v>
      </c>
    </row>
    <row r="157" spans="1:16" ht="26.25" customHeight="1" x14ac:dyDescent="0.2">
      <c r="A157" s="14"/>
      <c r="B157" s="14"/>
      <c r="C157" s="73" t="s">
        <v>711</v>
      </c>
      <c r="D157" s="78" t="s">
        <v>86</v>
      </c>
      <c r="E157" s="13">
        <v>44503</v>
      </c>
      <c r="F157" s="76" t="s">
        <v>554</v>
      </c>
      <c r="G157" s="13">
        <v>44505</v>
      </c>
      <c r="H157" s="77" t="s">
        <v>555</v>
      </c>
      <c r="I157" s="16">
        <v>58</v>
      </c>
      <c r="J157" s="16">
        <v>44</v>
      </c>
      <c r="K157" s="16">
        <v>17</v>
      </c>
      <c r="L157" s="16">
        <v>6</v>
      </c>
      <c r="M157" s="81">
        <v>10.846</v>
      </c>
      <c r="N157" s="95">
        <v>10.846</v>
      </c>
      <c r="O157" s="64">
        <v>2530</v>
      </c>
      <c r="P157" s="65">
        <f>Table2245789101123456789[[#This Row],[PEMBULATAN]]*O157</f>
        <v>27440.38</v>
      </c>
    </row>
    <row r="158" spans="1:16" ht="26.25" customHeight="1" x14ac:dyDescent="0.2">
      <c r="A158" s="14"/>
      <c r="B158" s="14"/>
      <c r="C158" s="73" t="s">
        <v>712</v>
      </c>
      <c r="D158" s="78" t="s">
        <v>86</v>
      </c>
      <c r="E158" s="13">
        <v>44503</v>
      </c>
      <c r="F158" s="76" t="s">
        <v>554</v>
      </c>
      <c r="G158" s="13">
        <v>44505</v>
      </c>
      <c r="H158" s="77" t="s">
        <v>555</v>
      </c>
      <c r="I158" s="16">
        <v>58</v>
      </c>
      <c r="J158" s="16">
        <v>41</v>
      </c>
      <c r="K158" s="16">
        <v>11</v>
      </c>
      <c r="L158" s="16">
        <v>3</v>
      </c>
      <c r="M158" s="81">
        <v>6.5395000000000003</v>
      </c>
      <c r="N158" s="95">
        <v>6.5395000000000003</v>
      </c>
      <c r="O158" s="64">
        <v>2530</v>
      </c>
      <c r="P158" s="65">
        <f>Table2245789101123456789[[#This Row],[PEMBULATAN]]*O158</f>
        <v>16544.935000000001</v>
      </c>
    </row>
    <row r="159" spans="1:16" ht="26.25" customHeight="1" x14ac:dyDescent="0.2">
      <c r="A159" s="14"/>
      <c r="B159" s="14"/>
      <c r="C159" s="73" t="s">
        <v>713</v>
      </c>
      <c r="D159" s="78" t="s">
        <v>86</v>
      </c>
      <c r="E159" s="13">
        <v>44503</v>
      </c>
      <c r="F159" s="76" t="s">
        <v>554</v>
      </c>
      <c r="G159" s="13">
        <v>44505</v>
      </c>
      <c r="H159" s="77" t="s">
        <v>555</v>
      </c>
      <c r="I159" s="16">
        <v>63</v>
      </c>
      <c r="J159" s="16">
        <v>41</v>
      </c>
      <c r="K159" s="16">
        <v>14</v>
      </c>
      <c r="L159" s="16">
        <v>4</v>
      </c>
      <c r="M159" s="81">
        <v>9.0404999999999998</v>
      </c>
      <c r="N159" s="95">
        <v>9.0404999999999998</v>
      </c>
      <c r="O159" s="64">
        <v>2530</v>
      </c>
      <c r="P159" s="65">
        <f>Table2245789101123456789[[#This Row],[PEMBULATAN]]*O159</f>
        <v>22872.465</v>
      </c>
    </row>
    <row r="160" spans="1:16" ht="26.25" customHeight="1" x14ac:dyDescent="0.2">
      <c r="A160" s="14"/>
      <c r="B160" s="14"/>
      <c r="C160" s="73" t="s">
        <v>714</v>
      </c>
      <c r="D160" s="78" t="s">
        <v>86</v>
      </c>
      <c r="E160" s="13">
        <v>44503</v>
      </c>
      <c r="F160" s="76" t="s">
        <v>554</v>
      </c>
      <c r="G160" s="13">
        <v>44505</v>
      </c>
      <c r="H160" s="77" t="s">
        <v>555</v>
      </c>
      <c r="I160" s="16">
        <v>88</v>
      </c>
      <c r="J160" s="16">
        <v>63</v>
      </c>
      <c r="K160" s="16">
        <v>17</v>
      </c>
      <c r="L160" s="16">
        <v>10</v>
      </c>
      <c r="M160" s="81">
        <v>23.562000000000001</v>
      </c>
      <c r="N160" s="95">
        <v>23.562000000000001</v>
      </c>
      <c r="O160" s="64">
        <v>2530</v>
      </c>
      <c r="P160" s="65">
        <f>Table2245789101123456789[[#This Row],[PEMBULATAN]]*O160</f>
        <v>59611.86</v>
      </c>
    </row>
    <row r="161" spans="1:16" ht="26.25" customHeight="1" x14ac:dyDescent="0.2">
      <c r="A161" s="14"/>
      <c r="B161" s="14"/>
      <c r="C161" s="73" t="s">
        <v>715</v>
      </c>
      <c r="D161" s="78" t="s">
        <v>86</v>
      </c>
      <c r="E161" s="13">
        <v>44503</v>
      </c>
      <c r="F161" s="76" t="s">
        <v>554</v>
      </c>
      <c r="G161" s="13">
        <v>44505</v>
      </c>
      <c r="H161" s="77" t="s">
        <v>555</v>
      </c>
      <c r="I161" s="16">
        <v>87</v>
      </c>
      <c r="J161" s="16">
        <v>59</v>
      </c>
      <c r="K161" s="16">
        <v>31</v>
      </c>
      <c r="L161" s="16">
        <v>19</v>
      </c>
      <c r="M161" s="81">
        <v>39.780749999999998</v>
      </c>
      <c r="N161" s="95">
        <v>39.780749999999998</v>
      </c>
      <c r="O161" s="64">
        <v>2530</v>
      </c>
      <c r="P161" s="65">
        <f>Table2245789101123456789[[#This Row],[PEMBULATAN]]*O161</f>
        <v>100645.2975</v>
      </c>
    </row>
    <row r="162" spans="1:16" ht="26.25" customHeight="1" x14ac:dyDescent="0.2">
      <c r="A162" s="14"/>
      <c r="B162" s="14"/>
      <c r="C162" s="73" t="s">
        <v>716</v>
      </c>
      <c r="D162" s="78" t="s">
        <v>86</v>
      </c>
      <c r="E162" s="13">
        <v>44503</v>
      </c>
      <c r="F162" s="76" t="s">
        <v>554</v>
      </c>
      <c r="G162" s="13">
        <v>44505</v>
      </c>
      <c r="H162" s="77" t="s">
        <v>555</v>
      </c>
      <c r="I162" s="16">
        <v>68</v>
      </c>
      <c r="J162" s="16">
        <v>62</v>
      </c>
      <c r="K162" s="16">
        <v>28</v>
      </c>
      <c r="L162" s="16">
        <v>12</v>
      </c>
      <c r="M162" s="81">
        <v>29.512</v>
      </c>
      <c r="N162" s="95">
        <v>29.512</v>
      </c>
      <c r="O162" s="64">
        <v>2530</v>
      </c>
      <c r="P162" s="65">
        <f>Table2245789101123456789[[#This Row],[PEMBULATAN]]*O162</f>
        <v>74665.36</v>
      </c>
    </row>
    <row r="163" spans="1:16" ht="26.25" customHeight="1" x14ac:dyDescent="0.2">
      <c r="A163" s="14"/>
      <c r="B163" s="14"/>
      <c r="C163" s="73" t="s">
        <v>717</v>
      </c>
      <c r="D163" s="78" t="s">
        <v>86</v>
      </c>
      <c r="E163" s="13">
        <v>44503</v>
      </c>
      <c r="F163" s="76" t="s">
        <v>554</v>
      </c>
      <c r="G163" s="13">
        <v>44505</v>
      </c>
      <c r="H163" s="77" t="s">
        <v>555</v>
      </c>
      <c r="I163" s="16">
        <v>83</v>
      </c>
      <c r="J163" s="16">
        <v>58</v>
      </c>
      <c r="K163" s="16">
        <v>24</v>
      </c>
      <c r="L163" s="16">
        <v>19</v>
      </c>
      <c r="M163" s="81">
        <v>28.884</v>
      </c>
      <c r="N163" s="95">
        <v>28.884</v>
      </c>
      <c r="O163" s="64">
        <v>2530</v>
      </c>
      <c r="P163" s="65">
        <f>Table2245789101123456789[[#This Row],[PEMBULATAN]]*O163</f>
        <v>73076.52</v>
      </c>
    </row>
    <row r="164" spans="1:16" ht="26.25" customHeight="1" x14ac:dyDescent="0.2">
      <c r="A164" s="14"/>
      <c r="B164" s="14"/>
      <c r="C164" s="73" t="s">
        <v>718</v>
      </c>
      <c r="D164" s="78" t="s">
        <v>86</v>
      </c>
      <c r="E164" s="13">
        <v>44503</v>
      </c>
      <c r="F164" s="76" t="s">
        <v>554</v>
      </c>
      <c r="G164" s="13">
        <v>44505</v>
      </c>
      <c r="H164" s="77" t="s">
        <v>555</v>
      </c>
      <c r="I164" s="16">
        <v>85</v>
      </c>
      <c r="J164" s="16">
        <v>54</v>
      </c>
      <c r="K164" s="16">
        <v>28</v>
      </c>
      <c r="L164" s="16">
        <v>32</v>
      </c>
      <c r="M164" s="81">
        <v>32.130000000000003</v>
      </c>
      <c r="N164" s="95">
        <v>32.130000000000003</v>
      </c>
      <c r="O164" s="64">
        <v>2530</v>
      </c>
      <c r="P164" s="65">
        <f>Table2245789101123456789[[#This Row],[PEMBULATAN]]*O164</f>
        <v>81288.900000000009</v>
      </c>
    </row>
    <row r="165" spans="1:16" ht="26.25" customHeight="1" x14ac:dyDescent="0.2">
      <c r="A165" s="14"/>
      <c r="B165" s="14"/>
      <c r="C165" s="73" t="s">
        <v>719</v>
      </c>
      <c r="D165" s="78" t="s">
        <v>86</v>
      </c>
      <c r="E165" s="13">
        <v>44503</v>
      </c>
      <c r="F165" s="76" t="s">
        <v>554</v>
      </c>
      <c r="G165" s="13">
        <v>44505</v>
      </c>
      <c r="H165" s="77" t="s">
        <v>555</v>
      </c>
      <c r="I165" s="16">
        <v>86</v>
      </c>
      <c r="J165" s="16">
        <v>61</v>
      </c>
      <c r="K165" s="16">
        <v>31</v>
      </c>
      <c r="L165" s="16">
        <v>17</v>
      </c>
      <c r="M165" s="81">
        <v>40.656500000000001</v>
      </c>
      <c r="N165" s="95">
        <v>40.656500000000001</v>
      </c>
      <c r="O165" s="64">
        <v>2530</v>
      </c>
      <c r="P165" s="65">
        <f>Table2245789101123456789[[#This Row],[PEMBULATAN]]*O165</f>
        <v>102860.94500000001</v>
      </c>
    </row>
    <row r="166" spans="1:16" ht="26.25" customHeight="1" x14ac:dyDescent="0.2">
      <c r="A166" s="14"/>
      <c r="B166" s="14"/>
      <c r="C166" s="73" t="s">
        <v>720</v>
      </c>
      <c r="D166" s="78" t="s">
        <v>86</v>
      </c>
      <c r="E166" s="13">
        <v>44503</v>
      </c>
      <c r="F166" s="76" t="s">
        <v>554</v>
      </c>
      <c r="G166" s="13">
        <v>44505</v>
      </c>
      <c r="H166" s="77" t="s">
        <v>555</v>
      </c>
      <c r="I166" s="16">
        <v>95</v>
      </c>
      <c r="J166" s="16">
        <v>58</v>
      </c>
      <c r="K166" s="16">
        <v>21</v>
      </c>
      <c r="L166" s="16">
        <v>17</v>
      </c>
      <c r="M166" s="81">
        <v>28.927499999999998</v>
      </c>
      <c r="N166" s="95">
        <v>28.927499999999998</v>
      </c>
      <c r="O166" s="64">
        <v>2530</v>
      </c>
      <c r="P166" s="65">
        <f>Table2245789101123456789[[#This Row],[PEMBULATAN]]*O166</f>
        <v>73186.574999999997</v>
      </c>
    </row>
    <row r="167" spans="1:16" ht="26.25" customHeight="1" x14ac:dyDescent="0.2">
      <c r="A167" s="14"/>
      <c r="B167" s="14"/>
      <c r="C167" s="73" t="s">
        <v>721</v>
      </c>
      <c r="D167" s="78" t="s">
        <v>86</v>
      </c>
      <c r="E167" s="13">
        <v>44503</v>
      </c>
      <c r="F167" s="76" t="s">
        <v>554</v>
      </c>
      <c r="G167" s="13">
        <v>44505</v>
      </c>
      <c r="H167" s="77" t="s">
        <v>555</v>
      </c>
      <c r="I167" s="16">
        <v>98</v>
      </c>
      <c r="J167" s="16">
        <v>58</v>
      </c>
      <c r="K167" s="16">
        <v>39</v>
      </c>
      <c r="L167" s="16">
        <v>37</v>
      </c>
      <c r="M167" s="81">
        <v>55.418999999999997</v>
      </c>
      <c r="N167" s="95">
        <v>56</v>
      </c>
      <c r="O167" s="64">
        <v>2530</v>
      </c>
      <c r="P167" s="65">
        <f>Table2245789101123456789[[#This Row],[PEMBULATAN]]*O167</f>
        <v>141680</v>
      </c>
    </row>
    <row r="168" spans="1:16" ht="26.25" customHeight="1" x14ac:dyDescent="0.2">
      <c r="A168" s="14"/>
      <c r="B168" s="14"/>
      <c r="C168" s="73" t="s">
        <v>722</v>
      </c>
      <c r="D168" s="78" t="s">
        <v>86</v>
      </c>
      <c r="E168" s="13">
        <v>44503</v>
      </c>
      <c r="F168" s="76" t="s">
        <v>554</v>
      </c>
      <c r="G168" s="13">
        <v>44505</v>
      </c>
      <c r="H168" s="77" t="s">
        <v>555</v>
      </c>
      <c r="I168" s="16">
        <v>98</v>
      </c>
      <c r="J168" s="16">
        <v>58</v>
      </c>
      <c r="K168" s="16">
        <v>31</v>
      </c>
      <c r="L168" s="16">
        <v>14</v>
      </c>
      <c r="M168" s="81">
        <v>44.051000000000002</v>
      </c>
      <c r="N168" s="95">
        <v>44.051000000000002</v>
      </c>
      <c r="O168" s="64">
        <v>2530</v>
      </c>
      <c r="P168" s="65">
        <f>Table2245789101123456789[[#This Row],[PEMBULATAN]]*O168</f>
        <v>111449.03</v>
      </c>
    </row>
    <row r="169" spans="1:16" ht="26.25" customHeight="1" x14ac:dyDescent="0.2">
      <c r="A169" s="14"/>
      <c r="B169" s="14"/>
      <c r="C169" s="73" t="s">
        <v>723</v>
      </c>
      <c r="D169" s="78" t="s">
        <v>86</v>
      </c>
      <c r="E169" s="13">
        <v>44503</v>
      </c>
      <c r="F169" s="76" t="s">
        <v>554</v>
      </c>
      <c r="G169" s="13">
        <v>44505</v>
      </c>
      <c r="H169" s="77" t="s">
        <v>555</v>
      </c>
      <c r="I169" s="16">
        <v>96</v>
      </c>
      <c r="J169" s="16">
        <v>46</v>
      </c>
      <c r="K169" s="16">
        <v>38</v>
      </c>
      <c r="L169" s="16">
        <v>20</v>
      </c>
      <c r="M169" s="81">
        <v>41.951999999999998</v>
      </c>
      <c r="N169" s="95">
        <v>41.951999999999998</v>
      </c>
      <c r="O169" s="64">
        <v>2530</v>
      </c>
      <c r="P169" s="65">
        <f>Table2245789101123456789[[#This Row],[PEMBULATAN]]*O169</f>
        <v>106138.56</v>
      </c>
    </row>
    <row r="170" spans="1:16" ht="26.25" customHeight="1" x14ac:dyDescent="0.2">
      <c r="A170" s="14"/>
      <c r="B170" s="14"/>
      <c r="C170" s="73" t="s">
        <v>724</v>
      </c>
      <c r="D170" s="78" t="s">
        <v>86</v>
      </c>
      <c r="E170" s="13">
        <v>44503</v>
      </c>
      <c r="F170" s="76" t="s">
        <v>554</v>
      </c>
      <c r="G170" s="13">
        <v>44505</v>
      </c>
      <c r="H170" s="77" t="s">
        <v>555</v>
      </c>
      <c r="I170" s="16">
        <v>96</v>
      </c>
      <c r="J170" s="16">
        <v>58</v>
      </c>
      <c r="K170" s="16">
        <v>32</v>
      </c>
      <c r="L170" s="16">
        <v>21</v>
      </c>
      <c r="M170" s="81">
        <v>44.543999999999997</v>
      </c>
      <c r="N170" s="95">
        <v>44.543999999999997</v>
      </c>
      <c r="O170" s="64">
        <v>2530</v>
      </c>
      <c r="P170" s="65">
        <f>Table2245789101123456789[[#This Row],[PEMBULATAN]]*O170</f>
        <v>112696.31999999999</v>
      </c>
    </row>
    <row r="171" spans="1:16" ht="26.25" customHeight="1" x14ac:dyDescent="0.2">
      <c r="A171" s="14"/>
      <c r="B171" s="14"/>
      <c r="C171" s="73" t="s">
        <v>725</v>
      </c>
      <c r="D171" s="78" t="s">
        <v>86</v>
      </c>
      <c r="E171" s="13">
        <v>44503</v>
      </c>
      <c r="F171" s="76" t="s">
        <v>554</v>
      </c>
      <c r="G171" s="13">
        <v>44505</v>
      </c>
      <c r="H171" s="77" t="s">
        <v>555</v>
      </c>
      <c r="I171" s="16">
        <v>106</v>
      </c>
      <c r="J171" s="16">
        <v>73</v>
      </c>
      <c r="K171" s="16">
        <v>33</v>
      </c>
      <c r="L171" s="16">
        <v>27</v>
      </c>
      <c r="M171" s="81">
        <v>63.838500000000003</v>
      </c>
      <c r="N171" s="95">
        <v>63.838500000000003</v>
      </c>
      <c r="O171" s="64">
        <v>2530</v>
      </c>
      <c r="P171" s="65">
        <f>Table2245789101123456789[[#This Row],[PEMBULATAN]]*O171</f>
        <v>161511.405</v>
      </c>
    </row>
    <row r="172" spans="1:16" ht="26.25" customHeight="1" x14ac:dyDescent="0.2">
      <c r="A172" s="14"/>
      <c r="B172" s="14"/>
      <c r="C172" s="73" t="s">
        <v>726</v>
      </c>
      <c r="D172" s="78" t="s">
        <v>86</v>
      </c>
      <c r="E172" s="13">
        <v>44503</v>
      </c>
      <c r="F172" s="76" t="s">
        <v>554</v>
      </c>
      <c r="G172" s="13">
        <v>44505</v>
      </c>
      <c r="H172" s="77" t="s">
        <v>555</v>
      </c>
      <c r="I172" s="16">
        <v>97</v>
      </c>
      <c r="J172" s="16">
        <v>56</v>
      </c>
      <c r="K172" s="16">
        <v>33</v>
      </c>
      <c r="L172" s="16">
        <v>23</v>
      </c>
      <c r="M172" s="81">
        <v>44.814</v>
      </c>
      <c r="N172" s="95">
        <v>44.814</v>
      </c>
      <c r="O172" s="64">
        <v>2530</v>
      </c>
      <c r="P172" s="65">
        <f>Table2245789101123456789[[#This Row],[PEMBULATAN]]*O172</f>
        <v>113379.42</v>
      </c>
    </row>
    <row r="173" spans="1:16" ht="26.25" customHeight="1" x14ac:dyDescent="0.2">
      <c r="A173" s="14"/>
      <c r="B173" s="14"/>
      <c r="C173" s="73" t="s">
        <v>727</v>
      </c>
      <c r="D173" s="78" t="s">
        <v>86</v>
      </c>
      <c r="E173" s="13">
        <v>44503</v>
      </c>
      <c r="F173" s="76" t="s">
        <v>554</v>
      </c>
      <c r="G173" s="13">
        <v>44505</v>
      </c>
      <c r="H173" s="77" t="s">
        <v>555</v>
      </c>
      <c r="I173" s="16">
        <v>96</v>
      </c>
      <c r="J173" s="16">
        <v>64</v>
      </c>
      <c r="K173" s="16">
        <v>27</v>
      </c>
      <c r="L173" s="16">
        <v>9</v>
      </c>
      <c r="M173" s="81">
        <v>41.472000000000001</v>
      </c>
      <c r="N173" s="95">
        <v>42</v>
      </c>
      <c r="O173" s="64">
        <v>2530</v>
      </c>
      <c r="P173" s="65">
        <f>Table2245789101123456789[[#This Row],[PEMBULATAN]]*O173</f>
        <v>106260</v>
      </c>
    </row>
    <row r="174" spans="1:16" ht="26.25" customHeight="1" x14ac:dyDescent="0.2">
      <c r="A174" s="14"/>
      <c r="B174" s="14"/>
      <c r="C174" s="73" t="s">
        <v>728</v>
      </c>
      <c r="D174" s="78" t="s">
        <v>86</v>
      </c>
      <c r="E174" s="13">
        <v>44503</v>
      </c>
      <c r="F174" s="76" t="s">
        <v>554</v>
      </c>
      <c r="G174" s="13">
        <v>44505</v>
      </c>
      <c r="H174" s="77" t="s">
        <v>555</v>
      </c>
      <c r="I174" s="16">
        <v>86</v>
      </c>
      <c r="J174" s="16">
        <v>63</v>
      </c>
      <c r="K174" s="16">
        <v>18</v>
      </c>
      <c r="L174" s="16">
        <v>9</v>
      </c>
      <c r="M174" s="81">
        <v>24.381</v>
      </c>
      <c r="N174" s="95">
        <v>24.381</v>
      </c>
      <c r="O174" s="64">
        <v>2530</v>
      </c>
      <c r="P174" s="65">
        <f>Table2245789101123456789[[#This Row],[PEMBULATAN]]*O174</f>
        <v>61683.93</v>
      </c>
    </row>
    <row r="175" spans="1:16" ht="26.25" customHeight="1" x14ac:dyDescent="0.2">
      <c r="A175" s="14"/>
      <c r="B175" s="14"/>
      <c r="C175" s="73" t="s">
        <v>729</v>
      </c>
      <c r="D175" s="78" t="s">
        <v>86</v>
      </c>
      <c r="E175" s="13">
        <v>44503</v>
      </c>
      <c r="F175" s="76" t="s">
        <v>554</v>
      </c>
      <c r="G175" s="13">
        <v>44505</v>
      </c>
      <c r="H175" s="77" t="s">
        <v>555</v>
      </c>
      <c r="I175" s="16">
        <v>89</v>
      </c>
      <c r="J175" s="16">
        <v>71</v>
      </c>
      <c r="K175" s="16">
        <v>28</v>
      </c>
      <c r="L175" s="16">
        <v>11</v>
      </c>
      <c r="M175" s="81">
        <v>44.232999999999997</v>
      </c>
      <c r="N175" s="95">
        <v>44.232999999999997</v>
      </c>
      <c r="O175" s="64">
        <v>2530</v>
      </c>
      <c r="P175" s="65">
        <f>Table2245789101123456789[[#This Row],[PEMBULATAN]]*O175</f>
        <v>111909.48999999999</v>
      </c>
    </row>
    <row r="176" spans="1:16" ht="26.25" customHeight="1" x14ac:dyDescent="0.2">
      <c r="A176" s="14"/>
      <c r="B176" s="14"/>
      <c r="C176" s="73" t="s">
        <v>730</v>
      </c>
      <c r="D176" s="78" t="s">
        <v>86</v>
      </c>
      <c r="E176" s="13">
        <v>44503</v>
      </c>
      <c r="F176" s="76" t="s">
        <v>554</v>
      </c>
      <c r="G176" s="13">
        <v>44505</v>
      </c>
      <c r="H176" s="77" t="s">
        <v>555</v>
      </c>
      <c r="I176" s="16">
        <v>101</v>
      </c>
      <c r="J176" s="16">
        <v>11</v>
      </c>
      <c r="K176" s="16">
        <v>6</v>
      </c>
      <c r="L176" s="16">
        <v>1</v>
      </c>
      <c r="M176" s="81">
        <v>1.6665000000000001</v>
      </c>
      <c r="N176" s="95">
        <v>1.6665000000000001</v>
      </c>
      <c r="O176" s="64">
        <v>2530</v>
      </c>
      <c r="P176" s="65">
        <f>Table2245789101123456789[[#This Row],[PEMBULATAN]]*O176</f>
        <v>4216.2449999999999</v>
      </c>
    </row>
    <row r="177" spans="1:16" ht="26.25" customHeight="1" x14ac:dyDescent="0.2">
      <c r="A177" s="14"/>
      <c r="B177" s="14"/>
      <c r="C177" s="73" t="s">
        <v>731</v>
      </c>
      <c r="D177" s="78" t="s">
        <v>86</v>
      </c>
      <c r="E177" s="13">
        <v>44503</v>
      </c>
      <c r="F177" s="76" t="s">
        <v>554</v>
      </c>
      <c r="G177" s="13">
        <v>44505</v>
      </c>
      <c r="H177" s="77" t="s">
        <v>555</v>
      </c>
      <c r="I177" s="16">
        <v>100</v>
      </c>
      <c r="J177" s="16">
        <v>31</v>
      </c>
      <c r="K177" s="16">
        <v>11</v>
      </c>
      <c r="L177" s="16">
        <v>4</v>
      </c>
      <c r="M177" s="81">
        <v>8.5250000000000004</v>
      </c>
      <c r="N177" s="95">
        <v>8.5250000000000004</v>
      </c>
      <c r="O177" s="64">
        <v>2530</v>
      </c>
      <c r="P177" s="65">
        <f>Table2245789101123456789[[#This Row],[PEMBULATAN]]*O177</f>
        <v>21568.25</v>
      </c>
    </row>
    <row r="178" spans="1:16" ht="26.25" customHeight="1" x14ac:dyDescent="0.2">
      <c r="A178" s="14"/>
      <c r="B178" s="14"/>
      <c r="C178" s="73" t="s">
        <v>732</v>
      </c>
      <c r="D178" s="78" t="s">
        <v>86</v>
      </c>
      <c r="E178" s="13">
        <v>44503</v>
      </c>
      <c r="F178" s="76" t="s">
        <v>554</v>
      </c>
      <c r="G178" s="13">
        <v>44505</v>
      </c>
      <c r="H178" s="77" t="s">
        <v>555</v>
      </c>
      <c r="I178" s="16">
        <v>40</v>
      </c>
      <c r="J178" s="16">
        <v>31</v>
      </c>
      <c r="K178" s="16">
        <v>22</v>
      </c>
      <c r="L178" s="16">
        <v>3</v>
      </c>
      <c r="M178" s="81">
        <v>6.82</v>
      </c>
      <c r="N178" s="95">
        <v>6.82</v>
      </c>
      <c r="O178" s="64">
        <v>2530</v>
      </c>
      <c r="P178" s="65">
        <f>Table2245789101123456789[[#This Row],[PEMBULATAN]]*O178</f>
        <v>17254.600000000002</v>
      </c>
    </row>
    <row r="179" spans="1:16" ht="26.25" customHeight="1" x14ac:dyDescent="0.2">
      <c r="A179" s="14"/>
      <c r="B179" s="14"/>
      <c r="C179" s="73" t="s">
        <v>733</v>
      </c>
      <c r="D179" s="78" t="s">
        <v>86</v>
      </c>
      <c r="E179" s="13">
        <v>44503</v>
      </c>
      <c r="F179" s="76" t="s">
        <v>554</v>
      </c>
      <c r="G179" s="13">
        <v>44505</v>
      </c>
      <c r="H179" s="77" t="s">
        <v>555</v>
      </c>
      <c r="I179" s="16">
        <v>43</v>
      </c>
      <c r="J179" s="16">
        <v>36</v>
      </c>
      <c r="K179" s="16">
        <v>31</v>
      </c>
      <c r="L179" s="16">
        <v>7</v>
      </c>
      <c r="M179" s="81">
        <v>11.997</v>
      </c>
      <c r="N179" s="95">
        <v>11.997</v>
      </c>
      <c r="O179" s="64">
        <v>2530</v>
      </c>
      <c r="P179" s="65">
        <f>Table2245789101123456789[[#This Row],[PEMBULATAN]]*O179</f>
        <v>30352.41</v>
      </c>
    </row>
    <row r="180" spans="1:16" ht="26.25" customHeight="1" x14ac:dyDescent="0.2">
      <c r="A180" s="14"/>
      <c r="B180" s="14"/>
      <c r="C180" s="73" t="s">
        <v>734</v>
      </c>
      <c r="D180" s="78" t="s">
        <v>86</v>
      </c>
      <c r="E180" s="13">
        <v>44503</v>
      </c>
      <c r="F180" s="76" t="s">
        <v>554</v>
      </c>
      <c r="G180" s="13">
        <v>44505</v>
      </c>
      <c r="H180" s="77" t="s">
        <v>555</v>
      </c>
      <c r="I180" s="16">
        <v>84</v>
      </c>
      <c r="J180" s="16">
        <v>55</v>
      </c>
      <c r="K180" s="16">
        <v>11</v>
      </c>
      <c r="L180" s="16">
        <v>6</v>
      </c>
      <c r="M180" s="81">
        <v>12.705</v>
      </c>
      <c r="N180" s="95">
        <v>12.705</v>
      </c>
      <c r="O180" s="64">
        <v>2530</v>
      </c>
      <c r="P180" s="65">
        <f>Table2245789101123456789[[#This Row],[PEMBULATAN]]*O180</f>
        <v>32143.65</v>
      </c>
    </row>
    <row r="181" spans="1:16" ht="26.25" customHeight="1" x14ac:dyDescent="0.2">
      <c r="A181" s="14"/>
      <c r="B181" s="14"/>
      <c r="C181" s="73" t="s">
        <v>735</v>
      </c>
      <c r="D181" s="78" t="s">
        <v>86</v>
      </c>
      <c r="E181" s="13">
        <v>44503</v>
      </c>
      <c r="F181" s="76" t="s">
        <v>554</v>
      </c>
      <c r="G181" s="13">
        <v>44505</v>
      </c>
      <c r="H181" s="77" t="s">
        <v>555</v>
      </c>
      <c r="I181" s="16">
        <v>71</v>
      </c>
      <c r="J181" s="16">
        <v>43</v>
      </c>
      <c r="K181" s="16">
        <v>10</v>
      </c>
      <c r="L181" s="16">
        <v>3</v>
      </c>
      <c r="M181" s="81">
        <v>7.6325000000000003</v>
      </c>
      <c r="N181" s="95">
        <v>7.6325000000000003</v>
      </c>
      <c r="O181" s="64">
        <v>2530</v>
      </c>
      <c r="P181" s="65">
        <f>Table2245789101123456789[[#This Row],[PEMBULATAN]]*O181</f>
        <v>19310.225000000002</v>
      </c>
    </row>
    <row r="182" spans="1:16" ht="26.25" customHeight="1" x14ac:dyDescent="0.2">
      <c r="A182" s="14"/>
      <c r="B182" s="119"/>
      <c r="C182" s="73" t="s">
        <v>736</v>
      </c>
      <c r="D182" s="78" t="s">
        <v>86</v>
      </c>
      <c r="E182" s="13">
        <v>44503</v>
      </c>
      <c r="F182" s="76" t="s">
        <v>554</v>
      </c>
      <c r="G182" s="13">
        <v>44505</v>
      </c>
      <c r="H182" s="77" t="s">
        <v>555</v>
      </c>
      <c r="I182" s="16">
        <v>64</v>
      </c>
      <c r="J182" s="16">
        <v>42</v>
      </c>
      <c r="K182" s="16">
        <v>7</v>
      </c>
      <c r="L182" s="16">
        <v>1</v>
      </c>
      <c r="M182" s="81">
        <v>4.7039999999999997</v>
      </c>
      <c r="N182" s="95">
        <v>4.7039999999999997</v>
      </c>
      <c r="O182" s="64">
        <v>2530</v>
      </c>
      <c r="P182" s="65">
        <f>Table2245789101123456789[[#This Row],[PEMBULATAN]]*O182</f>
        <v>11901.119999999999</v>
      </c>
    </row>
    <row r="183" spans="1:16" ht="26.25" customHeight="1" x14ac:dyDescent="0.2">
      <c r="A183" s="14"/>
      <c r="B183" s="14" t="s">
        <v>737</v>
      </c>
      <c r="C183" s="73" t="s">
        <v>738</v>
      </c>
      <c r="D183" s="78" t="s">
        <v>86</v>
      </c>
      <c r="E183" s="13">
        <v>44503</v>
      </c>
      <c r="F183" s="76" t="s">
        <v>554</v>
      </c>
      <c r="G183" s="13">
        <v>44505</v>
      </c>
      <c r="H183" s="77" t="s">
        <v>555</v>
      </c>
      <c r="I183" s="16">
        <v>70</v>
      </c>
      <c r="J183" s="16">
        <v>50</v>
      </c>
      <c r="K183" s="16">
        <v>20</v>
      </c>
      <c r="L183" s="16">
        <v>10</v>
      </c>
      <c r="M183" s="81">
        <v>17.5</v>
      </c>
      <c r="N183" s="95">
        <v>17.5</v>
      </c>
      <c r="O183" s="64">
        <v>2530</v>
      </c>
      <c r="P183" s="65">
        <f>Table2245789101123456789[[#This Row],[PEMBULATAN]]*O183</f>
        <v>44275</v>
      </c>
    </row>
    <row r="184" spans="1:16" ht="26.25" customHeight="1" x14ac:dyDescent="0.2">
      <c r="A184" s="14"/>
      <c r="B184" s="14"/>
      <c r="C184" s="73" t="s">
        <v>739</v>
      </c>
      <c r="D184" s="78" t="s">
        <v>86</v>
      </c>
      <c r="E184" s="13">
        <v>44503</v>
      </c>
      <c r="F184" s="76" t="s">
        <v>554</v>
      </c>
      <c r="G184" s="13">
        <v>44505</v>
      </c>
      <c r="H184" s="77" t="s">
        <v>555</v>
      </c>
      <c r="I184" s="16">
        <v>80</v>
      </c>
      <c r="J184" s="16">
        <v>50</v>
      </c>
      <c r="K184" s="16">
        <v>30</v>
      </c>
      <c r="L184" s="16">
        <v>8</v>
      </c>
      <c r="M184" s="81">
        <v>30</v>
      </c>
      <c r="N184" s="95">
        <v>30</v>
      </c>
      <c r="O184" s="64">
        <v>2530</v>
      </c>
      <c r="P184" s="65">
        <f>Table2245789101123456789[[#This Row],[PEMBULATAN]]*O184</f>
        <v>75900</v>
      </c>
    </row>
    <row r="185" spans="1:16" ht="26.25" customHeight="1" x14ac:dyDescent="0.2">
      <c r="A185" s="14"/>
      <c r="B185" s="14"/>
      <c r="C185" s="73" t="s">
        <v>740</v>
      </c>
      <c r="D185" s="78" t="s">
        <v>86</v>
      </c>
      <c r="E185" s="13">
        <v>44503</v>
      </c>
      <c r="F185" s="76" t="s">
        <v>554</v>
      </c>
      <c r="G185" s="13">
        <v>44505</v>
      </c>
      <c r="H185" s="77" t="s">
        <v>555</v>
      </c>
      <c r="I185" s="16">
        <v>60</v>
      </c>
      <c r="J185" s="16">
        <v>40</v>
      </c>
      <c r="K185" s="16">
        <v>30</v>
      </c>
      <c r="L185" s="16">
        <v>10</v>
      </c>
      <c r="M185" s="81">
        <v>18</v>
      </c>
      <c r="N185" s="95">
        <v>18</v>
      </c>
      <c r="O185" s="64">
        <v>2530</v>
      </c>
      <c r="P185" s="65">
        <f>Table2245789101123456789[[#This Row],[PEMBULATAN]]*O185</f>
        <v>45540</v>
      </c>
    </row>
    <row r="186" spans="1:16" ht="26.25" customHeight="1" x14ac:dyDescent="0.2">
      <c r="A186" s="14"/>
      <c r="B186" s="14"/>
      <c r="C186" s="73" t="s">
        <v>741</v>
      </c>
      <c r="D186" s="78" t="s">
        <v>86</v>
      </c>
      <c r="E186" s="13">
        <v>44503</v>
      </c>
      <c r="F186" s="76" t="s">
        <v>554</v>
      </c>
      <c r="G186" s="13">
        <v>44505</v>
      </c>
      <c r="H186" s="77" t="s">
        <v>555</v>
      </c>
      <c r="I186" s="16">
        <v>57</v>
      </c>
      <c r="J186" s="16">
        <v>60</v>
      </c>
      <c r="K186" s="16">
        <v>17</v>
      </c>
      <c r="L186" s="16">
        <v>2</v>
      </c>
      <c r="M186" s="81">
        <v>14.535</v>
      </c>
      <c r="N186" s="95">
        <v>14.535</v>
      </c>
      <c r="O186" s="64">
        <v>2530</v>
      </c>
      <c r="P186" s="65">
        <f>Table2245789101123456789[[#This Row],[PEMBULATAN]]*O186</f>
        <v>36773.550000000003</v>
      </c>
    </row>
    <row r="187" spans="1:16" ht="26.25" customHeight="1" x14ac:dyDescent="0.2">
      <c r="A187" s="14"/>
      <c r="B187" s="14"/>
      <c r="C187" s="73" t="s">
        <v>742</v>
      </c>
      <c r="D187" s="78" t="s">
        <v>86</v>
      </c>
      <c r="E187" s="13">
        <v>44503</v>
      </c>
      <c r="F187" s="76" t="s">
        <v>554</v>
      </c>
      <c r="G187" s="13">
        <v>44505</v>
      </c>
      <c r="H187" s="77" t="s">
        <v>555</v>
      </c>
      <c r="I187" s="16">
        <v>50</v>
      </c>
      <c r="J187" s="16">
        <v>45</v>
      </c>
      <c r="K187" s="16">
        <v>20</v>
      </c>
      <c r="L187" s="16">
        <v>8</v>
      </c>
      <c r="M187" s="81">
        <v>11.25</v>
      </c>
      <c r="N187" s="95">
        <v>11.25</v>
      </c>
      <c r="O187" s="64">
        <v>2530</v>
      </c>
      <c r="P187" s="65">
        <f>Table2245789101123456789[[#This Row],[PEMBULATAN]]*O187</f>
        <v>28462.5</v>
      </c>
    </row>
    <row r="188" spans="1:16" ht="26.25" customHeight="1" x14ac:dyDescent="0.2">
      <c r="A188" s="14"/>
      <c r="B188" s="14"/>
      <c r="C188" s="73" t="s">
        <v>743</v>
      </c>
      <c r="D188" s="78" t="s">
        <v>86</v>
      </c>
      <c r="E188" s="13">
        <v>44503</v>
      </c>
      <c r="F188" s="76" t="s">
        <v>554</v>
      </c>
      <c r="G188" s="13">
        <v>44505</v>
      </c>
      <c r="H188" s="77" t="s">
        <v>555</v>
      </c>
      <c r="I188" s="16">
        <v>54</v>
      </c>
      <c r="J188" s="16">
        <v>40</v>
      </c>
      <c r="K188" s="16">
        <v>21</v>
      </c>
      <c r="L188" s="16">
        <v>7</v>
      </c>
      <c r="M188" s="81">
        <v>11.34</v>
      </c>
      <c r="N188" s="95">
        <v>12</v>
      </c>
      <c r="O188" s="64">
        <v>2530</v>
      </c>
      <c r="P188" s="65">
        <f>Table2245789101123456789[[#This Row],[PEMBULATAN]]*O188</f>
        <v>30360</v>
      </c>
    </row>
    <row r="189" spans="1:16" ht="26.25" customHeight="1" x14ac:dyDescent="0.2">
      <c r="A189" s="14"/>
      <c r="B189" s="14"/>
      <c r="C189" s="73" t="s">
        <v>744</v>
      </c>
      <c r="D189" s="78" t="s">
        <v>86</v>
      </c>
      <c r="E189" s="13">
        <v>44503</v>
      </c>
      <c r="F189" s="76" t="s">
        <v>554</v>
      </c>
      <c r="G189" s="13">
        <v>44505</v>
      </c>
      <c r="H189" s="77" t="s">
        <v>555</v>
      </c>
      <c r="I189" s="16">
        <v>55</v>
      </c>
      <c r="J189" s="16">
        <v>23</v>
      </c>
      <c r="K189" s="16">
        <v>21</v>
      </c>
      <c r="L189" s="16">
        <v>6</v>
      </c>
      <c r="M189" s="81">
        <v>6.6412500000000003</v>
      </c>
      <c r="N189" s="95">
        <v>6.6412500000000003</v>
      </c>
      <c r="O189" s="64">
        <v>2530</v>
      </c>
      <c r="P189" s="65">
        <f>Table2245789101123456789[[#This Row],[PEMBULATAN]]*O189</f>
        <v>16802.362499999999</v>
      </c>
    </row>
    <row r="190" spans="1:16" ht="26.25" customHeight="1" x14ac:dyDescent="0.2">
      <c r="A190" s="14"/>
      <c r="B190" s="119"/>
      <c r="C190" s="73" t="s">
        <v>745</v>
      </c>
      <c r="D190" s="78" t="s">
        <v>86</v>
      </c>
      <c r="E190" s="13">
        <v>44503</v>
      </c>
      <c r="F190" s="76" t="s">
        <v>554</v>
      </c>
      <c r="G190" s="13">
        <v>44505</v>
      </c>
      <c r="H190" s="77" t="s">
        <v>555</v>
      </c>
      <c r="I190" s="16">
        <v>37</v>
      </c>
      <c r="J190" s="16">
        <v>31</v>
      </c>
      <c r="K190" s="16">
        <v>21</v>
      </c>
      <c r="L190" s="16">
        <v>20</v>
      </c>
      <c r="M190" s="81">
        <v>6.0217499999999999</v>
      </c>
      <c r="N190" s="95">
        <v>20</v>
      </c>
      <c r="O190" s="64">
        <v>2530</v>
      </c>
      <c r="P190" s="65">
        <f>Table2245789101123456789[[#This Row],[PEMBULATAN]]*O190</f>
        <v>50600</v>
      </c>
    </row>
    <row r="191" spans="1:16" ht="26.25" customHeight="1" x14ac:dyDescent="0.2">
      <c r="A191" s="14"/>
      <c r="B191" s="14" t="s">
        <v>746</v>
      </c>
      <c r="C191" s="73" t="s">
        <v>747</v>
      </c>
      <c r="D191" s="78" t="s">
        <v>86</v>
      </c>
      <c r="E191" s="13">
        <v>44503</v>
      </c>
      <c r="F191" s="76" t="s">
        <v>554</v>
      </c>
      <c r="G191" s="13">
        <v>44505</v>
      </c>
      <c r="H191" s="77" t="s">
        <v>555</v>
      </c>
      <c r="I191" s="16">
        <v>91</v>
      </c>
      <c r="J191" s="16">
        <v>62</v>
      </c>
      <c r="K191" s="16">
        <v>22</v>
      </c>
      <c r="L191" s="16">
        <v>3</v>
      </c>
      <c r="M191" s="81">
        <v>31.030999999999999</v>
      </c>
      <c r="N191" s="95">
        <v>31.030999999999999</v>
      </c>
      <c r="O191" s="64">
        <v>2530</v>
      </c>
      <c r="P191" s="65">
        <f>Table2245789101123456789[[#This Row],[PEMBULATAN]]*O191</f>
        <v>78508.429999999993</v>
      </c>
    </row>
    <row r="192" spans="1:16" ht="26.25" customHeight="1" x14ac:dyDescent="0.2">
      <c r="A192" s="14"/>
      <c r="B192" s="14"/>
      <c r="C192" s="73" t="s">
        <v>748</v>
      </c>
      <c r="D192" s="78" t="s">
        <v>86</v>
      </c>
      <c r="E192" s="13">
        <v>44503</v>
      </c>
      <c r="F192" s="76" t="s">
        <v>554</v>
      </c>
      <c r="G192" s="13">
        <v>44505</v>
      </c>
      <c r="H192" s="77" t="s">
        <v>555</v>
      </c>
      <c r="I192" s="16">
        <v>55</v>
      </c>
      <c r="J192" s="16">
        <v>56</v>
      </c>
      <c r="K192" s="16">
        <v>84</v>
      </c>
      <c r="L192" s="16">
        <v>7</v>
      </c>
      <c r="M192" s="81">
        <v>64.680000000000007</v>
      </c>
      <c r="N192" s="95">
        <v>64.680000000000007</v>
      </c>
      <c r="O192" s="64">
        <v>2530</v>
      </c>
      <c r="P192" s="65">
        <f>Table2245789101123456789[[#This Row],[PEMBULATAN]]*O192</f>
        <v>163640.40000000002</v>
      </c>
    </row>
    <row r="193" spans="1:16" ht="26.25" customHeight="1" x14ac:dyDescent="0.2">
      <c r="A193" s="14"/>
      <c r="B193" s="119"/>
      <c r="C193" s="73" t="s">
        <v>749</v>
      </c>
      <c r="D193" s="78" t="s">
        <v>86</v>
      </c>
      <c r="E193" s="13">
        <v>44503</v>
      </c>
      <c r="F193" s="76" t="s">
        <v>554</v>
      </c>
      <c r="G193" s="13">
        <v>44505</v>
      </c>
      <c r="H193" s="77" t="s">
        <v>555</v>
      </c>
      <c r="I193" s="16">
        <v>23</v>
      </c>
      <c r="J193" s="16">
        <v>18</v>
      </c>
      <c r="K193" s="16">
        <v>18</v>
      </c>
      <c r="L193" s="16">
        <v>3</v>
      </c>
      <c r="M193" s="81">
        <v>1.863</v>
      </c>
      <c r="N193" s="72">
        <v>3</v>
      </c>
      <c r="O193" s="64">
        <v>2530</v>
      </c>
      <c r="P193" s="65">
        <f>Table2245789101123456789[[#This Row],[PEMBULATAN]]*O193</f>
        <v>7590</v>
      </c>
    </row>
    <row r="194" spans="1:16" ht="26.25" customHeight="1" x14ac:dyDescent="0.2">
      <c r="A194" s="14"/>
      <c r="B194" s="14" t="s">
        <v>750</v>
      </c>
      <c r="C194" s="73" t="s">
        <v>751</v>
      </c>
      <c r="D194" s="78" t="s">
        <v>86</v>
      </c>
      <c r="E194" s="13">
        <v>44503</v>
      </c>
      <c r="F194" s="76" t="s">
        <v>554</v>
      </c>
      <c r="G194" s="13">
        <v>44505</v>
      </c>
      <c r="H194" s="77" t="s">
        <v>555</v>
      </c>
      <c r="I194" s="16">
        <v>22</v>
      </c>
      <c r="J194" s="16">
        <v>12</v>
      </c>
      <c r="K194" s="16">
        <v>10</v>
      </c>
      <c r="L194" s="16">
        <v>1</v>
      </c>
      <c r="M194" s="81">
        <v>0.66</v>
      </c>
      <c r="N194" s="72">
        <v>1</v>
      </c>
      <c r="O194" s="64">
        <v>2530</v>
      </c>
      <c r="P194" s="65">
        <f>Table2245789101123456789[[#This Row],[PEMBULATAN]]*O194</f>
        <v>2530</v>
      </c>
    </row>
    <row r="195" spans="1:16" ht="26.25" customHeight="1" x14ac:dyDescent="0.2">
      <c r="A195" s="14"/>
      <c r="B195" s="14"/>
      <c r="C195" s="73" t="s">
        <v>752</v>
      </c>
      <c r="D195" s="78" t="s">
        <v>86</v>
      </c>
      <c r="E195" s="13">
        <v>44503</v>
      </c>
      <c r="F195" s="76" t="s">
        <v>554</v>
      </c>
      <c r="G195" s="13">
        <v>44505</v>
      </c>
      <c r="H195" s="77" t="s">
        <v>555</v>
      </c>
      <c r="I195" s="16">
        <v>35</v>
      </c>
      <c r="J195" s="16">
        <v>35</v>
      </c>
      <c r="K195" s="16">
        <v>18</v>
      </c>
      <c r="L195" s="16">
        <v>12</v>
      </c>
      <c r="M195" s="81">
        <v>5.5125000000000002</v>
      </c>
      <c r="N195" s="72">
        <v>12</v>
      </c>
      <c r="O195" s="64">
        <v>2530</v>
      </c>
      <c r="P195" s="65">
        <f>Table2245789101123456789[[#This Row],[PEMBULATAN]]*O195</f>
        <v>30360</v>
      </c>
    </row>
    <row r="196" spans="1:16" ht="22.5" customHeight="1" x14ac:dyDescent="0.2">
      <c r="A196" s="143" t="s">
        <v>30</v>
      </c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L196" s="145"/>
      <c r="M196" s="79">
        <f>SUBTOTAL(109,Table2245789101123456789[KG VOLUME])</f>
        <v>4382.1769999999997</v>
      </c>
      <c r="N196" s="68">
        <f>SUM(N3:N195)</f>
        <v>4470.4297500000002</v>
      </c>
      <c r="O196" s="146">
        <f>SUM(P3:P195)</f>
        <v>11310187.2675</v>
      </c>
      <c r="P196" s="147"/>
    </row>
    <row r="197" spans="1:16" ht="18" customHeight="1" x14ac:dyDescent="0.2">
      <c r="A197" s="85"/>
      <c r="B197" s="56" t="s">
        <v>42</v>
      </c>
      <c r="C197" s="55"/>
      <c r="D197" s="57" t="s">
        <v>43</v>
      </c>
      <c r="E197" s="85"/>
      <c r="F197" s="85"/>
      <c r="G197" s="85"/>
      <c r="H197" s="85"/>
      <c r="I197" s="85"/>
      <c r="J197" s="85"/>
      <c r="K197" s="85"/>
      <c r="L197" s="85"/>
      <c r="M197" s="86"/>
      <c r="N197" s="87" t="s">
        <v>51</v>
      </c>
      <c r="O197" s="88"/>
      <c r="P197" s="88">
        <f>O196*10%</f>
        <v>1131018.7267500001</v>
      </c>
    </row>
    <row r="198" spans="1:16" ht="18" customHeight="1" thickBot="1" x14ac:dyDescent="0.25">
      <c r="A198" s="85"/>
      <c r="B198" s="56"/>
      <c r="C198" s="55"/>
      <c r="D198" s="57"/>
      <c r="E198" s="85"/>
      <c r="F198" s="85"/>
      <c r="G198" s="85"/>
      <c r="H198" s="85"/>
      <c r="I198" s="85"/>
      <c r="J198" s="85"/>
      <c r="K198" s="85"/>
      <c r="L198" s="85"/>
      <c r="M198" s="86"/>
      <c r="N198" s="89" t="s">
        <v>52</v>
      </c>
      <c r="O198" s="90"/>
      <c r="P198" s="90">
        <f>O196-P197</f>
        <v>10179168.540750001</v>
      </c>
    </row>
    <row r="199" spans="1:16" ht="18" customHeight="1" x14ac:dyDescent="0.2">
      <c r="A199" s="11"/>
      <c r="H199" s="63"/>
      <c r="N199" s="62" t="s">
        <v>31</v>
      </c>
      <c r="P199" s="69">
        <f>P198*1%</f>
        <v>101791.68540750002</v>
      </c>
    </row>
    <row r="200" spans="1:16" ht="18" customHeight="1" thickBot="1" x14ac:dyDescent="0.25">
      <c r="A200" s="11"/>
      <c r="H200" s="63"/>
      <c r="N200" s="62" t="s">
        <v>53</v>
      </c>
      <c r="P200" s="71">
        <f>P198*2%</f>
        <v>203583.37081500003</v>
      </c>
    </row>
    <row r="201" spans="1:16" ht="18" customHeight="1" x14ac:dyDescent="0.2">
      <c r="A201" s="11"/>
      <c r="H201" s="63"/>
      <c r="N201" s="66" t="s">
        <v>32</v>
      </c>
      <c r="O201" s="67"/>
      <c r="P201" s="70">
        <f>P198+P199-P200</f>
        <v>10077376.855342502</v>
      </c>
    </row>
    <row r="203" spans="1:16" x14ac:dyDescent="0.2">
      <c r="A203" s="11"/>
      <c r="H203" s="63"/>
      <c r="P203" s="71"/>
    </row>
    <row r="204" spans="1:16" x14ac:dyDescent="0.2">
      <c r="A204" s="11"/>
      <c r="H204" s="63"/>
      <c r="O204" s="58"/>
      <c r="P204" s="71"/>
    </row>
    <row r="205" spans="1:16" s="3" customFormat="1" x14ac:dyDescent="0.25">
      <c r="A205" s="11"/>
      <c r="B205" s="2"/>
      <c r="C205" s="2"/>
      <c r="E205" s="12"/>
      <c r="H205" s="63"/>
      <c r="N205" s="15"/>
      <c r="O205" s="15"/>
      <c r="P205" s="15"/>
    </row>
    <row r="206" spans="1:16" s="3" customFormat="1" x14ac:dyDescent="0.25">
      <c r="A206" s="11"/>
      <c r="B206" s="2"/>
      <c r="C206" s="2"/>
      <c r="E206" s="12"/>
      <c r="H206" s="63"/>
      <c r="N206" s="15"/>
      <c r="O206" s="15"/>
      <c r="P206" s="15"/>
    </row>
    <row r="207" spans="1:16" s="3" customFormat="1" x14ac:dyDescent="0.25">
      <c r="A207" s="11"/>
      <c r="B207" s="2"/>
      <c r="C207" s="2"/>
      <c r="E207" s="12"/>
      <c r="H207" s="63"/>
      <c r="N207" s="15"/>
      <c r="O207" s="15"/>
      <c r="P207" s="15"/>
    </row>
    <row r="208" spans="1:16" s="3" customFormat="1" x14ac:dyDescent="0.25">
      <c r="A208" s="11"/>
      <c r="B208" s="2"/>
      <c r="C208" s="2"/>
      <c r="E208" s="12"/>
      <c r="H208" s="63"/>
      <c r="N208" s="15"/>
      <c r="O208" s="15"/>
      <c r="P208" s="15"/>
    </row>
    <row r="209" spans="1:16" s="3" customFormat="1" x14ac:dyDescent="0.25">
      <c r="A209" s="11"/>
      <c r="B209" s="2"/>
      <c r="C209" s="2"/>
      <c r="E209" s="12"/>
      <c r="H209" s="63"/>
      <c r="N209" s="15"/>
      <c r="O209" s="15"/>
      <c r="P209" s="15"/>
    </row>
    <row r="210" spans="1:16" s="3" customFormat="1" x14ac:dyDescent="0.25">
      <c r="A210" s="11"/>
      <c r="B210" s="2"/>
      <c r="C210" s="2"/>
      <c r="E210" s="12"/>
      <c r="H210" s="63"/>
      <c r="N210" s="15"/>
      <c r="O210" s="15"/>
      <c r="P210" s="15"/>
    </row>
    <row r="211" spans="1:16" s="3" customFormat="1" x14ac:dyDescent="0.25">
      <c r="A211" s="11"/>
      <c r="B211" s="2"/>
      <c r="C211" s="2"/>
      <c r="E211" s="12"/>
      <c r="H211" s="63"/>
      <c r="N211" s="15"/>
      <c r="O211" s="15"/>
      <c r="P211" s="15"/>
    </row>
    <row r="212" spans="1:16" s="3" customFormat="1" x14ac:dyDescent="0.25">
      <c r="A212" s="11"/>
      <c r="B212" s="2"/>
      <c r="C212" s="2"/>
      <c r="E212" s="12"/>
      <c r="H212" s="63"/>
      <c r="N212" s="15"/>
      <c r="O212" s="15"/>
      <c r="P212" s="15"/>
    </row>
    <row r="213" spans="1:16" s="3" customFormat="1" x14ac:dyDescent="0.25">
      <c r="A213" s="11"/>
      <c r="B213" s="2"/>
      <c r="C213" s="2"/>
      <c r="E213" s="12"/>
      <c r="H213" s="63"/>
      <c r="N213" s="15"/>
      <c r="O213" s="15"/>
      <c r="P213" s="15"/>
    </row>
    <row r="214" spans="1:16" s="3" customFormat="1" x14ac:dyDescent="0.25">
      <c r="A214" s="11"/>
      <c r="B214" s="2"/>
      <c r="C214" s="2"/>
      <c r="E214" s="12"/>
      <c r="H214" s="63"/>
      <c r="N214" s="15"/>
      <c r="O214" s="15"/>
      <c r="P214" s="15"/>
    </row>
    <row r="215" spans="1:16" s="3" customFormat="1" x14ac:dyDescent="0.25">
      <c r="A215" s="11"/>
      <c r="B215" s="2"/>
      <c r="C215" s="2"/>
      <c r="E215" s="12"/>
      <c r="H215" s="63"/>
      <c r="N215" s="15"/>
      <c r="O215" s="15"/>
      <c r="P215" s="15"/>
    </row>
    <row r="216" spans="1:16" s="3" customFormat="1" x14ac:dyDescent="0.25">
      <c r="A216" s="11"/>
      <c r="B216" s="2"/>
      <c r="C216" s="2"/>
      <c r="E216" s="12"/>
      <c r="H216" s="63"/>
      <c r="N216" s="15"/>
      <c r="O216" s="15"/>
      <c r="P216" s="15"/>
    </row>
  </sheetData>
  <mergeCells count="2">
    <mergeCell ref="A196:L196"/>
    <mergeCell ref="O196:P196"/>
  </mergeCells>
  <conditionalFormatting sqref="B3">
    <cfRule type="duplicateValues" dxfId="458" priority="2"/>
  </conditionalFormatting>
  <conditionalFormatting sqref="B4">
    <cfRule type="duplicateValues" dxfId="457" priority="1"/>
  </conditionalFormatting>
  <conditionalFormatting sqref="B5:B195">
    <cfRule type="duplicateValues" dxfId="456" priority="3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77" sqref="I77"/>
    </sheetView>
  </sheetViews>
  <sheetFormatPr defaultRowHeight="15" x14ac:dyDescent="0.2"/>
  <cols>
    <col min="1" max="1" width="8" style="4" customWidth="1"/>
    <col min="2" max="2" width="19.5703125" style="2" customWidth="1"/>
    <col min="3" max="3" width="15.425781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403281</v>
      </c>
      <c r="B3" s="110" t="s">
        <v>753</v>
      </c>
      <c r="C3" s="9" t="s">
        <v>754</v>
      </c>
      <c r="D3" s="76" t="s">
        <v>86</v>
      </c>
      <c r="E3" s="13">
        <v>44504</v>
      </c>
      <c r="F3" s="76" t="s">
        <v>554</v>
      </c>
      <c r="G3" s="13">
        <v>44505</v>
      </c>
      <c r="H3" s="10" t="s">
        <v>555</v>
      </c>
      <c r="I3" s="1">
        <v>52</v>
      </c>
      <c r="J3" s="1">
        <v>52</v>
      </c>
      <c r="K3" s="1">
        <v>15</v>
      </c>
      <c r="L3" s="1">
        <v>2</v>
      </c>
      <c r="M3" s="80">
        <v>10.14</v>
      </c>
      <c r="N3" s="95">
        <v>10.14</v>
      </c>
      <c r="O3" s="64">
        <v>2530</v>
      </c>
      <c r="P3" s="65">
        <f>Table224578910112345678910[[#This Row],[PEMBULATAN]]*O3</f>
        <v>25654.2</v>
      </c>
    </row>
    <row r="4" spans="1:16" ht="26.25" customHeight="1" x14ac:dyDescent="0.2">
      <c r="A4" s="14"/>
      <c r="B4" s="75" t="s">
        <v>755</v>
      </c>
      <c r="C4" s="9" t="s">
        <v>756</v>
      </c>
      <c r="D4" s="76" t="s">
        <v>86</v>
      </c>
      <c r="E4" s="13">
        <v>44504</v>
      </c>
      <c r="F4" s="76" t="s">
        <v>554</v>
      </c>
      <c r="G4" s="13">
        <v>44505</v>
      </c>
      <c r="H4" s="10" t="s">
        <v>555</v>
      </c>
      <c r="I4" s="1">
        <v>195</v>
      </c>
      <c r="J4" s="1">
        <v>58</v>
      </c>
      <c r="K4" s="1">
        <v>45</v>
      </c>
      <c r="L4" s="1">
        <v>24</v>
      </c>
      <c r="M4" s="80">
        <v>127.2375</v>
      </c>
      <c r="N4" s="95">
        <v>127.2375</v>
      </c>
      <c r="O4" s="64">
        <v>2530</v>
      </c>
      <c r="P4" s="65">
        <f>Table224578910112345678910[[#This Row],[PEMBULATAN]]*O4</f>
        <v>321910.875</v>
      </c>
    </row>
    <row r="5" spans="1:16" ht="26.25" customHeight="1" x14ac:dyDescent="0.2">
      <c r="A5" s="14"/>
      <c r="B5" s="14"/>
      <c r="C5" s="9" t="s">
        <v>757</v>
      </c>
      <c r="D5" s="76" t="s">
        <v>86</v>
      </c>
      <c r="E5" s="13">
        <v>44504</v>
      </c>
      <c r="F5" s="76" t="s">
        <v>554</v>
      </c>
      <c r="G5" s="13">
        <v>44505</v>
      </c>
      <c r="H5" s="10" t="s">
        <v>555</v>
      </c>
      <c r="I5" s="1">
        <v>104</v>
      </c>
      <c r="J5" s="1">
        <v>28</v>
      </c>
      <c r="K5" s="1">
        <v>8</v>
      </c>
      <c r="L5" s="1">
        <v>3</v>
      </c>
      <c r="M5" s="80">
        <v>5.8239999999999998</v>
      </c>
      <c r="N5" s="95">
        <v>5.8239999999999998</v>
      </c>
      <c r="O5" s="64">
        <v>2530</v>
      </c>
      <c r="P5" s="65">
        <f>Table224578910112345678910[[#This Row],[PEMBULATAN]]*O5</f>
        <v>14734.72</v>
      </c>
    </row>
    <row r="6" spans="1:16" ht="26.25" customHeight="1" x14ac:dyDescent="0.2">
      <c r="A6" s="14"/>
      <c r="B6" s="14"/>
      <c r="C6" s="73" t="s">
        <v>758</v>
      </c>
      <c r="D6" s="78" t="s">
        <v>86</v>
      </c>
      <c r="E6" s="13">
        <v>44504</v>
      </c>
      <c r="F6" s="76" t="s">
        <v>554</v>
      </c>
      <c r="G6" s="13">
        <v>44505</v>
      </c>
      <c r="H6" s="77" t="s">
        <v>555</v>
      </c>
      <c r="I6" s="16">
        <v>80</v>
      </c>
      <c r="J6" s="16">
        <v>61</v>
      </c>
      <c r="K6" s="16">
        <v>30</v>
      </c>
      <c r="L6" s="16">
        <v>9</v>
      </c>
      <c r="M6" s="81">
        <v>36.6</v>
      </c>
      <c r="N6" s="95">
        <v>36.6</v>
      </c>
      <c r="O6" s="64">
        <v>2530</v>
      </c>
      <c r="P6" s="65">
        <f>Table224578910112345678910[[#This Row],[PEMBULATAN]]*O6</f>
        <v>92598</v>
      </c>
    </row>
    <row r="7" spans="1:16" ht="26.25" customHeight="1" x14ac:dyDescent="0.2">
      <c r="A7" s="14"/>
      <c r="B7" s="14"/>
      <c r="C7" s="73" t="s">
        <v>759</v>
      </c>
      <c r="D7" s="78" t="s">
        <v>86</v>
      </c>
      <c r="E7" s="13">
        <v>44504</v>
      </c>
      <c r="F7" s="76" t="s">
        <v>554</v>
      </c>
      <c r="G7" s="13">
        <v>44505</v>
      </c>
      <c r="H7" s="77" t="s">
        <v>555</v>
      </c>
      <c r="I7" s="16">
        <v>85</v>
      </c>
      <c r="J7" s="16">
        <v>37</v>
      </c>
      <c r="K7" s="16">
        <v>25</v>
      </c>
      <c r="L7" s="16">
        <v>13</v>
      </c>
      <c r="M7" s="81">
        <v>19.65625</v>
      </c>
      <c r="N7" s="95">
        <v>19.65625</v>
      </c>
      <c r="O7" s="64">
        <v>2530</v>
      </c>
      <c r="P7" s="65">
        <f>Table224578910112345678910[[#This Row],[PEMBULATAN]]*O7</f>
        <v>49730.3125</v>
      </c>
    </row>
    <row r="8" spans="1:16" ht="26.25" customHeight="1" x14ac:dyDescent="0.2">
      <c r="A8" s="14"/>
      <c r="B8" s="14"/>
      <c r="C8" s="73" t="s">
        <v>760</v>
      </c>
      <c r="D8" s="78" t="s">
        <v>86</v>
      </c>
      <c r="E8" s="13">
        <v>44504</v>
      </c>
      <c r="F8" s="76" t="s">
        <v>554</v>
      </c>
      <c r="G8" s="13">
        <v>44505</v>
      </c>
      <c r="H8" s="77" t="s">
        <v>555</v>
      </c>
      <c r="I8" s="16">
        <v>73</v>
      </c>
      <c r="J8" s="16">
        <v>35</v>
      </c>
      <c r="K8" s="16">
        <v>24</v>
      </c>
      <c r="L8" s="16">
        <v>3</v>
      </c>
      <c r="M8" s="81">
        <v>15.33</v>
      </c>
      <c r="N8" s="95">
        <v>16</v>
      </c>
      <c r="O8" s="64">
        <v>2530</v>
      </c>
      <c r="P8" s="65">
        <f>Table224578910112345678910[[#This Row],[PEMBULATAN]]*O8</f>
        <v>40480</v>
      </c>
    </row>
    <row r="9" spans="1:16" ht="26.25" customHeight="1" x14ac:dyDescent="0.2">
      <c r="A9" s="14"/>
      <c r="B9" s="14"/>
      <c r="C9" s="73" t="s">
        <v>761</v>
      </c>
      <c r="D9" s="78" t="s">
        <v>86</v>
      </c>
      <c r="E9" s="13">
        <v>44504</v>
      </c>
      <c r="F9" s="76" t="s">
        <v>554</v>
      </c>
      <c r="G9" s="13">
        <v>44505</v>
      </c>
      <c r="H9" s="77" t="s">
        <v>555</v>
      </c>
      <c r="I9" s="16">
        <v>90</v>
      </c>
      <c r="J9" s="16">
        <v>32</v>
      </c>
      <c r="K9" s="16">
        <v>10</v>
      </c>
      <c r="L9" s="16">
        <v>6</v>
      </c>
      <c r="M9" s="81">
        <v>7.2</v>
      </c>
      <c r="N9" s="95">
        <v>7.2</v>
      </c>
      <c r="O9" s="64">
        <v>2530</v>
      </c>
      <c r="P9" s="65">
        <f>Table224578910112345678910[[#This Row],[PEMBULATAN]]*O9</f>
        <v>18216</v>
      </c>
    </row>
    <row r="10" spans="1:16" ht="26.25" customHeight="1" x14ac:dyDescent="0.2">
      <c r="A10" s="14"/>
      <c r="B10" s="14"/>
      <c r="C10" s="73" t="s">
        <v>762</v>
      </c>
      <c r="D10" s="78" t="s">
        <v>86</v>
      </c>
      <c r="E10" s="13">
        <v>44504</v>
      </c>
      <c r="F10" s="76" t="s">
        <v>554</v>
      </c>
      <c r="G10" s="13">
        <v>44505</v>
      </c>
      <c r="H10" s="77" t="s">
        <v>555</v>
      </c>
      <c r="I10" s="16">
        <v>95</v>
      </c>
      <c r="J10" s="16">
        <v>20</v>
      </c>
      <c r="K10" s="16">
        <v>20</v>
      </c>
      <c r="L10" s="16">
        <v>3</v>
      </c>
      <c r="M10" s="81">
        <v>9.5</v>
      </c>
      <c r="N10" s="95">
        <v>9.5</v>
      </c>
      <c r="O10" s="64">
        <v>2530</v>
      </c>
      <c r="P10" s="65">
        <f>Table224578910112345678910[[#This Row],[PEMBULATAN]]*O10</f>
        <v>24035</v>
      </c>
    </row>
    <row r="11" spans="1:16" ht="26.25" customHeight="1" x14ac:dyDescent="0.2">
      <c r="A11" s="14"/>
      <c r="B11" s="14"/>
      <c r="C11" s="73" t="s">
        <v>763</v>
      </c>
      <c r="D11" s="78" t="s">
        <v>86</v>
      </c>
      <c r="E11" s="13">
        <v>44504</v>
      </c>
      <c r="F11" s="76" t="s">
        <v>554</v>
      </c>
      <c r="G11" s="13">
        <v>44505</v>
      </c>
      <c r="H11" s="77" t="s">
        <v>555</v>
      </c>
      <c r="I11" s="16">
        <v>66</v>
      </c>
      <c r="J11" s="16">
        <v>40</v>
      </c>
      <c r="K11" s="16">
        <v>28</v>
      </c>
      <c r="L11" s="16">
        <v>6</v>
      </c>
      <c r="M11" s="81">
        <v>18.48</v>
      </c>
      <c r="N11" s="95">
        <v>19</v>
      </c>
      <c r="O11" s="64">
        <v>2530</v>
      </c>
      <c r="P11" s="65">
        <f>Table224578910112345678910[[#This Row],[PEMBULATAN]]*O11</f>
        <v>48070</v>
      </c>
    </row>
    <row r="12" spans="1:16" ht="26.25" customHeight="1" x14ac:dyDescent="0.2">
      <c r="A12" s="14"/>
      <c r="B12" s="14"/>
      <c r="C12" s="73" t="s">
        <v>764</v>
      </c>
      <c r="D12" s="78" t="s">
        <v>86</v>
      </c>
      <c r="E12" s="13">
        <v>44504</v>
      </c>
      <c r="F12" s="76" t="s">
        <v>554</v>
      </c>
      <c r="G12" s="13">
        <v>44505</v>
      </c>
      <c r="H12" s="77" t="s">
        <v>555</v>
      </c>
      <c r="I12" s="16">
        <v>70</v>
      </c>
      <c r="J12" s="16">
        <v>40</v>
      </c>
      <c r="K12" s="16">
        <v>35</v>
      </c>
      <c r="L12" s="16">
        <v>2</v>
      </c>
      <c r="M12" s="81">
        <v>24.5</v>
      </c>
      <c r="N12" s="95">
        <v>24.5</v>
      </c>
      <c r="O12" s="64">
        <v>2530</v>
      </c>
      <c r="P12" s="65">
        <f>Table224578910112345678910[[#This Row],[PEMBULATAN]]*O12</f>
        <v>61985</v>
      </c>
    </row>
    <row r="13" spans="1:16" ht="26.25" customHeight="1" x14ac:dyDescent="0.2">
      <c r="A13" s="14"/>
      <c r="B13" s="14"/>
      <c r="C13" s="73" t="s">
        <v>765</v>
      </c>
      <c r="D13" s="78" t="s">
        <v>86</v>
      </c>
      <c r="E13" s="13">
        <v>44504</v>
      </c>
      <c r="F13" s="76" t="s">
        <v>554</v>
      </c>
      <c r="G13" s="13">
        <v>44505</v>
      </c>
      <c r="H13" s="77" t="s">
        <v>555</v>
      </c>
      <c r="I13" s="16">
        <v>64</v>
      </c>
      <c r="J13" s="16">
        <v>36</v>
      </c>
      <c r="K13" s="16">
        <v>37</v>
      </c>
      <c r="L13" s="16">
        <v>24</v>
      </c>
      <c r="M13" s="81">
        <v>21.312000000000001</v>
      </c>
      <c r="N13" s="95">
        <v>24</v>
      </c>
      <c r="O13" s="64">
        <v>2530</v>
      </c>
      <c r="P13" s="65">
        <f>Table224578910112345678910[[#This Row],[PEMBULATAN]]*O13</f>
        <v>60720</v>
      </c>
    </row>
    <row r="14" spans="1:16" ht="26.25" customHeight="1" x14ac:dyDescent="0.2">
      <c r="A14" s="14"/>
      <c r="B14" s="14"/>
      <c r="C14" s="73" t="s">
        <v>766</v>
      </c>
      <c r="D14" s="78" t="s">
        <v>86</v>
      </c>
      <c r="E14" s="13">
        <v>44504</v>
      </c>
      <c r="F14" s="76" t="s">
        <v>554</v>
      </c>
      <c r="G14" s="13">
        <v>44505</v>
      </c>
      <c r="H14" s="77" t="s">
        <v>555</v>
      </c>
      <c r="I14" s="16">
        <v>113</v>
      </c>
      <c r="J14" s="16">
        <v>17</v>
      </c>
      <c r="K14" s="16">
        <v>13</v>
      </c>
      <c r="L14" s="16">
        <v>1</v>
      </c>
      <c r="M14" s="81">
        <v>6.2432499999999997</v>
      </c>
      <c r="N14" s="95">
        <v>6.2432499999999997</v>
      </c>
      <c r="O14" s="64">
        <v>2530</v>
      </c>
      <c r="P14" s="65">
        <f>Table224578910112345678910[[#This Row],[PEMBULATAN]]*O14</f>
        <v>15795.422499999999</v>
      </c>
    </row>
    <row r="15" spans="1:16" ht="26.25" customHeight="1" x14ac:dyDescent="0.2">
      <c r="A15" s="14"/>
      <c r="B15" s="119"/>
      <c r="C15" s="73" t="s">
        <v>767</v>
      </c>
      <c r="D15" s="78" t="s">
        <v>86</v>
      </c>
      <c r="E15" s="13">
        <v>44504</v>
      </c>
      <c r="F15" s="76" t="s">
        <v>554</v>
      </c>
      <c r="G15" s="13">
        <v>44505</v>
      </c>
      <c r="H15" s="77" t="s">
        <v>555</v>
      </c>
      <c r="I15" s="16">
        <v>63</v>
      </c>
      <c r="J15" s="16">
        <v>40</v>
      </c>
      <c r="K15" s="16">
        <v>36</v>
      </c>
      <c r="L15" s="16">
        <v>8</v>
      </c>
      <c r="M15" s="81">
        <v>22.68</v>
      </c>
      <c r="N15" s="95">
        <v>22.68</v>
      </c>
      <c r="O15" s="64">
        <v>2530</v>
      </c>
      <c r="P15" s="65">
        <f>Table224578910112345678910[[#This Row],[PEMBULATAN]]*O15</f>
        <v>57380.4</v>
      </c>
    </row>
    <row r="16" spans="1:16" ht="26.25" customHeight="1" x14ac:dyDescent="0.2">
      <c r="A16" s="14"/>
      <c r="B16" s="14" t="s">
        <v>768</v>
      </c>
      <c r="C16" s="73" t="s">
        <v>769</v>
      </c>
      <c r="D16" s="78" t="s">
        <v>86</v>
      </c>
      <c r="E16" s="13">
        <v>44504</v>
      </c>
      <c r="F16" s="76" t="s">
        <v>554</v>
      </c>
      <c r="G16" s="13">
        <v>44505</v>
      </c>
      <c r="H16" s="77" t="s">
        <v>555</v>
      </c>
      <c r="I16" s="16">
        <v>64</v>
      </c>
      <c r="J16" s="16">
        <v>38</v>
      </c>
      <c r="K16" s="16">
        <v>46</v>
      </c>
      <c r="L16" s="16">
        <v>32</v>
      </c>
      <c r="M16" s="81">
        <v>27.968</v>
      </c>
      <c r="N16" s="95">
        <v>32</v>
      </c>
      <c r="O16" s="64">
        <v>2530</v>
      </c>
      <c r="P16" s="65">
        <f>Table224578910112345678910[[#This Row],[PEMBULATAN]]*O16</f>
        <v>80960</v>
      </c>
    </row>
    <row r="17" spans="1:16" ht="26.25" customHeight="1" x14ac:dyDescent="0.2">
      <c r="A17" s="14"/>
      <c r="B17" s="14"/>
      <c r="C17" s="73" t="s">
        <v>770</v>
      </c>
      <c r="D17" s="78" t="s">
        <v>86</v>
      </c>
      <c r="E17" s="13">
        <v>44504</v>
      </c>
      <c r="F17" s="76" t="s">
        <v>554</v>
      </c>
      <c r="G17" s="13">
        <v>44505</v>
      </c>
      <c r="H17" s="77" t="s">
        <v>555</v>
      </c>
      <c r="I17" s="16">
        <v>71</v>
      </c>
      <c r="J17" s="16">
        <v>33</v>
      </c>
      <c r="K17" s="16">
        <v>30</v>
      </c>
      <c r="L17" s="16">
        <v>4</v>
      </c>
      <c r="M17" s="81">
        <v>17.572500000000002</v>
      </c>
      <c r="N17" s="95">
        <v>17.572500000000002</v>
      </c>
      <c r="O17" s="64">
        <v>2530</v>
      </c>
      <c r="P17" s="65">
        <f>Table224578910112345678910[[#This Row],[PEMBULATAN]]*O17</f>
        <v>44458.425000000003</v>
      </c>
    </row>
    <row r="18" spans="1:16" ht="26.25" customHeight="1" x14ac:dyDescent="0.2">
      <c r="A18" s="14"/>
      <c r="B18" s="14"/>
      <c r="C18" s="73" t="s">
        <v>771</v>
      </c>
      <c r="D18" s="78" t="s">
        <v>86</v>
      </c>
      <c r="E18" s="13">
        <v>44504</v>
      </c>
      <c r="F18" s="76" t="s">
        <v>554</v>
      </c>
      <c r="G18" s="13">
        <v>44505</v>
      </c>
      <c r="H18" s="77" t="s">
        <v>555</v>
      </c>
      <c r="I18" s="16">
        <v>44</v>
      </c>
      <c r="J18" s="16">
        <v>33</v>
      </c>
      <c r="K18" s="16">
        <v>20</v>
      </c>
      <c r="L18" s="16">
        <v>10</v>
      </c>
      <c r="M18" s="81">
        <v>7.26</v>
      </c>
      <c r="N18" s="95">
        <v>10</v>
      </c>
      <c r="O18" s="64">
        <v>2530</v>
      </c>
      <c r="P18" s="65">
        <f>Table224578910112345678910[[#This Row],[PEMBULATAN]]*O18</f>
        <v>25300</v>
      </c>
    </row>
    <row r="19" spans="1:16" ht="26.25" customHeight="1" x14ac:dyDescent="0.2">
      <c r="A19" s="14"/>
      <c r="B19" s="14"/>
      <c r="C19" s="73" t="s">
        <v>772</v>
      </c>
      <c r="D19" s="78" t="s">
        <v>86</v>
      </c>
      <c r="E19" s="13">
        <v>44504</v>
      </c>
      <c r="F19" s="76" t="s">
        <v>554</v>
      </c>
      <c r="G19" s="13">
        <v>44505</v>
      </c>
      <c r="H19" s="77" t="s">
        <v>555</v>
      </c>
      <c r="I19" s="16">
        <v>119</v>
      </c>
      <c r="J19" s="16">
        <v>30</v>
      </c>
      <c r="K19" s="16">
        <v>33</v>
      </c>
      <c r="L19" s="16">
        <v>14</v>
      </c>
      <c r="M19" s="81">
        <v>29.452500000000001</v>
      </c>
      <c r="N19" s="95">
        <v>30</v>
      </c>
      <c r="O19" s="64">
        <v>2530</v>
      </c>
      <c r="P19" s="65">
        <f>Table224578910112345678910[[#This Row],[PEMBULATAN]]*O19</f>
        <v>75900</v>
      </c>
    </row>
    <row r="20" spans="1:16" ht="26.25" customHeight="1" x14ac:dyDescent="0.2">
      <c r="A20" s="14"/>
      <c r="B20" s="14"/>
      <c r="C20" s="73" t="s">
        <v>773</v>
      </c>
      <c r="D20" s="78" t="s">
        <v>86</v>
      </c>
      <c r="E20" s="13">
        <v>44504</v>
      </c>
      <c r="F20" s="76" t="s">
        <v>554</v>
      </c>
      <c r="G20" s="13">
        <v>44505</v>
      </c>
      <c r="H20" s="77" t="s">
        <v>555</v>
      </c>
      <c r="I20" s="16">
        <v>52</v>
      </c>
      <c r="J20" s="16">
        <v>44</v>
      </c>
      <c r="K20" s="16">
        <v>23</v>
      </c>
      <c r="L20" s="16">
        <v>33</v>
      </c>
      <c r="M20" s="81">
        <v>13.156000000000001</v>
      </c>
      <c r="N20" s="95">
        <v>33</v>
      </c>
      <c r="O20" s="64">
        <v>2530</v>
      </c>
      <c r="P20" s="65">
        <f>Table224578910112345678910[[#This Row],[PEMBULATAN]]*O20</f>
        <v>83490</v>
      </c>
    </row>
    <row r="21" spans="1:16" ht="26.25" customHeight="1" x14ac:dyDescent="0.2">
      <c r="A21" s="14"/>
      <c r="B21" s="14"/>
      <c r="C21" s="73" t="s">
        <v>774</v>
      </c>
      <c r="D21" s="78" t="s">
        <v>86</v>
      </c>
      <c r="E21" s="13">
        <v>44504</v>
      </c>
      <c r="F21" s="76" t="s">
        <v>554</v>
      </c>
      <c r="G21" s="13">
        <v>44505</v>
      </c>
      <c r="H21" s="77" t="s">
        <v>555</v>
      </c>
      <c r="I21" s="16">
        <v>82</v>
      </c>
      <c r="J21" s="16">
        <v>54</v>
      </c>
      <c r="K21" s="16">
        <v>33</v>
      </c>
      <c r="L21" s="16">
        <v>7</v>
      </c>
      <c r="M21" s="81">
        <v>36.530999999999999</v>
      </c>
      <c r="N21" s="95">
        <v>36.530999999999999</v>
      </c>
      <c r="O21" s="64">
        <v>2530</v>
      </c>
      <c r="P21" s="65">
        <f>Table224578910112345678910[[#This Row],[PEMBULATAN]]*O21</f>
        <v>92423.43</v>
      </c>
    </row>
    <row r="22" spans="1:16" ht="26.25" customHeight="1" x14ac:dyDescent="0.2">
      <c r="A22" s="14"/>
      <c r="B22" s="14"/>
      <c r="C22" s="73" t="s">
        <v>775</v>
      </c>
      <c r="D22" s="78" t="s">
        <v>86</v>
      </c>
      <c r="E22" s="13">
        <v>44504</v>
      </c>
      <c r="F22" s="76" t="s">
        <v>554</v>
      </c>
      <c r="G22" s="13">
        <v>44505</v>
      </c>
      <c r="H22" s="77" t="s">
        <v>555</v>
      </c>
      <c r="I22" s="16">
        <v>56</v>
      </c>
      <c r="J22" s="16">
        <v>46</v>
      </c>
      <c r="K22" s="16">
        <v>27</v>
      </c>
      <c r="L22" s="16">
        <v>2</v>
      </c>
      <c r="M22" s="81">
        <v>17.388000000000002</v>
      </c>
      <c r="N22" s="95">
        <v>18</v>
      </c>
      <c r="O22" s="64">
        <v>2530</v>
      </c>
      <c r="P22" s="65">
        <f>Table224578910112345678910[[#This Row],[PEMBULATAN]]*O22</f>
        <v>45540</v>
      </c>
    </row>
    <row r="23" spans="1:16" ht="26.25" customHeight="1" x14ac:dyDescent="0.2">
      <c r="A23" s="14"/>
      <c r="B23" s="14"/>
      <c r="C23" s="73" t="s">
        <v>776</v>
      </c>
      <c r="D23" s="78" t="s">
        <v>86</v>
      </c>
      <c r="E23" s="13">
        <v>44504</v>
      </c>
      <c r="F23" s="76" t="s">
        <v>554</v>
      </c>
      <c r="G23" s="13">
        <v>44505</v>
      </c>
      <c r="H23" s="77" t="s">
        <v>555</v>
      </c>
      <c r="I23" s="16">
        <v>60</v>
      </c>
      <c r="J23" s="16">
        <v>40</v>
      </c>
      <c r="K23" s="16">
        <v>15</v>
      </c>
      <c r="L23" s="16">
        <v>4</v>
      </c>
      <c r="M23" s="81">
        <v>9</v>
      </c>
      <c r="N23" s="95">
        <v>9</v>
      </c>
      <c r="O23" s="64">
        <v>2530</v>
      </c>
      <c r="P23" s="65">
        <f>Table224578910112345678910[[#This Row],[PEMBULATAN]]*O23</f>
        <v>22770</v>
      </c>
    </row>
    <row r="24" spans="1:16" ht="26.25" customHeight="1" x14ac:dyDescent="0.2">
      <c r="A24" s="14"/>
      <c r="B24" s="14"/>
      <c r="C24" s="73" t="s">
        <v>777</v>
      </c>
      <c r="D24" s="78" t="s">
        <v>86</v>
      </c>
      <c r="E24" s="13">
        <v>44504</v>
      </c>
      <c r="F24" s="76" t="s">
        <v>554</v>
      </c>
      <c r="G24" s="13">
        <v>44505</v>
      </c>
      <c r="H24" s="77" t="s">
        <v>555</v>
      </c>
      <c r="I24" s="16">
        <v>95</v>
      </c>
      <c r="J24" s="16">
        <v>60</v>
      </c>
      <c r="K24" s="16">
        <v>40</v>
      </c>
      <c r="L24" s="16">
        <v>15</v>
      </c>
      <c r="M24" s="81">
        <v>57</v>
      </c>
      <c r="N24" s="95">
        <v>57</v>
      </c>
      <c r="O24" s="64">
        <v>2530</v>
      </c>
      <c r="P24" s="65">
        <f>Table224578910112345678910[[#This Row],[PEMBULATAN]]*O24</f>
        <v>144210</v>
      </c>
    </row>
    <row r="25" spans="1:16" ht="26.25" customHeight="1" x14ac:dyDescent="0.2">
      <c r="A25" s="14"/>
      <c r="B25" s="14"/>
      <c r="C25" s="73" t="s">
        <v>778</v>
      </c>
      <c r="D25" s="78" t="s">
        <v>86</v>
      </c>
      <c r="E25" s="13">
        <v>44504</v>
      </c>
      <c r="F25" s="76" t="s">
        <v>554</v>
      </c>
      <c r="G25" s="13">
        <v>44505</v>
      </c>
      <c r="H25" s="77" t="s">
        <v>555</v>
      </c>
      <c r="I25" s="16">
        <v>86</v>
      </c>
      <c r="J25" s="16">
        <v>60</v>
      </c>
      <c r="K25" s="16">
        <v>30</v>
      </c>
      <c r="L25" s="16">
        <v>14</v>
      </c>
      <c r="M25" s="81">
        <v>38.700000000000003</v>
      </c>
      <c r="N25" s="95">
        <v>38.700000000000003</v>
      </c>
      <c r="O25" s="64">
        <v>2530</v>
      </c>
      <c r="P25" s="65">
        <f>Table224578910112345678910[[#This Row],[PEMBULATAN]]*O25</f>
        <v>97911</v>
      </c>
    </row>
    <row r="26" spans="1:16" ht="26.25" customHeight="1" x14ac:dyDescent="0.2">
      <c r="A26" s="14"/>
      <c r="B26" s="14"/>
      <c r="C26" s="73" t="s">
        <v>779</v>
      </c>
      <c r="D26" s="78" t="s">
        <v>86</v>
      </c>
      <c r="E26" s="13">
        <v>44504</v>
      </c>
      <c r="F26" s="76" t="s">
        <v>554</v>
      </c>
      <c r="G26" s="13">
        <v>44505</v>
      </c>
      <c r="H26" s="77" t="s">
        <v>555</v>
      </c>
      <c r="I26" s="16">
        <v>67</v>
      </c>
      <c r="J26" s="16">
        <v>51</v>
      </c>
      <c r="K26" s="16">
        <v>21</v>
      </c>
      <c r="L26" s="16">
        <v>6</v>
      </c>
      <c r="M26" s="81">
        <v>17.939250000000001</v>
      </c>
      <c r="N26" s="95">
        <v>17.939250000000001</v>
      </c>
      <c r="O26" s="64">
        <v>2530</v>
      </c>
      <c r="P26" s="65">
        <f>Table224578910112345678910[[#This Row],[PEMBULATAN]]*O26</f>
        <v>45386.302500000005</v>
      </c>
    </row>
    <row r="27" spans="1:16" ht="26.25" customHeight="1" x14ac:dyDescent="0.2">
      <c r="A27" s="14"/>
      <c r="B27" s="14"/>
      <c r="C27" s="73" t="s">
        <v>780</v>
      </c>
      <c r="D27" s="78" t="s">
        <v>86</v>
      </c>
      <c r="E27" s="13">
        <v>44504</v>
      </c>
      <c r="F27" s="76" t="s">
        <v>554</v>
      </c>
      <c r="G27" s="13">
        <v>44505</v>
      </c>
      <c r="H27" s="77" t="s">
        <v>555</v>
      </c>
      <c r="I27" s="16">
        <v>89</v>
      </c>
      <c r="J27" s="16">
        <v>60</v>
      </c>
      <c r="K27" s="16">
        <v>42</v>
      </c>
      <c r="L27" s="16">
        <v>13</v>
      </c>
      <c r="M27" s="81">
        <v>56.07</v>
      </c>
      <c r="N27" s="95">
        <v>56.07</v>
      </c>
      <c r="O27" s="64">
        <v>2530</v>
      </c>
      <c r="P27" s="65">
        <f>Table224578910112345678910[[#This Row],[PEMBULATAN]]*O27</f>
        <v>141857.1</v>
      </c>
    </row>
    <row r="28" spans="1:16" ht="26.25" customHeight="1" x14ac:dyDescent="0.2">
      <c r="A28" s="14"/>
      <c r="B28" s="14"/>
      <c r="C28" s="73" t="s">
        <v>781</v>
      </c>
      <c r="D28" s="78" t="s">
        <v>86</v>
      </c>
      <c r="E28" s="13">
        <v>44504</v>
      </c>
      <c r="F28" s="76" t="s">
        <v>554</v>
      </c>
      <c r="G28" s="13">
        <v>44505</v>
      </c>
      <c r="H28" s="77" t="s">
        <v>555</v>
      </c>
      <c r="I28" s="16">
        <v>70</v>
      </c>
      <c r="J28" s="16">
        <v>63</v>
      </c>
      <c r="K28" s="16">
        <v>30</v>
      </c>
      <c r="L28" s="16">
        <v>7</v>
      </c>
      <c r="M28" s="81">
        <v>33.075000000000003</v>
      </c>
      <c r="N28" s="95">
        <v>33.075000000000003</v>
      </c>
      <c r="O28" s="64">
        <v>2530</v>
      </c>
      <c r="P28" s="65">
        <f>Table224578910112345678910[[#This Row],[PEMBULATAN]]*O28</f>
        <v>83679.75</v>
      </c>
    </row>
    <row r="29" spans="1:16" ht="26.25" customHeight="1" x14ac:dyDescent="0.2">
      <c r="A29" s="14"/>
      <c r="B29" s="14"/>
      <c r="C29" s="73" t="s">
        <v>782</v>
      </c>
      <c r="D29" s="78" t="s">
        <v>86</v>
      </c>
      <c r="E29" s="13">
        <v>44504</v>
      </c>
      <c r="F29" s="76" t="s">
        <v>554</v>
      </c>
      <c r="G29" s="13">
        <v>44505</v>
      </c>
      <c r="H29" s="77" t="s">
        <v>555</v>
      </c>
      <c r="I29" s="16">
        <v>95</v>
      </c>
      <c r="J29" s="16">
        <v>67</v>
      </c>
      <c r="K29" s="16">
        <v>30</v>
      </c>
      <c r="L29" s="16">
        <v>19</v>
      </c>
      <c r="M29" s="81">
        <v>47.737499999999997</v>
      </c>
      <c r="N29" s="95">
        <v>47.737499999999997</v>
      </c>
      <c r="O29" s="64">
        <v>2530</v>
      </c>
      <c r="P29" s="65">
        <f>Table224578910112345678910[[#This Row],[PEMBULATAN]]*O29</f>
        <v>120775.875</v>
      </c>
    </row>
    <row r="30" spans="1:16" ht="26.25" customHeight="1" x14ac:dyDescent="0.2">
      <c r="A30" s="14"/>
      <c r="B30" s="14"/>
      <c r="C30" s="73" t="s">
        <v>783</v>
      </c>
      <c r="D30" s="78" t="s">
        <v>86</v>
      </c>
      <c r="E30" s="13">
        <v>44504</v>
      </c>
      <c r="F30" s="76" t="s">
        <v>554</v>
      </c>
      <c r="G30" s="13">
        <v>44505</v>
      </c>
      <c r="H30" s="77" t="s">
        <v>555</v>
      </c>
      <c r="I30" s="16">
        <v>71</v>
      </c>
      <c r="J30" s="16">
        <v>61</v>
      </c>
      <c r="K30" s="16">
        <v>21</v>
      </c>
      <c r="L30" s="16">
        <v>8</v>
      </c>
      <c r="M30" s="81">
        <v>22.737749999999998</v>
      </c>
      <c r="N30" s="95">
        <v>22.737749999999998</v>
      </c>
      <c r="O30" s="64">
        <v>2530</v>
      </c>
      <c r="P30" s="65">
        <f>Table224578910112345678910[[#This Row],[PEMBULATAN]]*O30</f>
        <v>57526.507499999992</v>
      </c>
    </row>
    <row r="31" spans="1:16" ht="26.25" customHeight="1" x14ac:dyDescent="0.2">
      <c r="A31" s="14"/>
      <c r="B31" s="14"/>
      <c r="C31" s="73" t="s">
        <v>784</v>
      </c>
      <c r="D31" s="78" t="s">
        <v>86</v>
      </c>
      <c r="E31" s="13">
        <v>44504</v>
      </c>
      <c r="F31" s="76" t="s">
        <v>554</v>
      </c>
      <c r="G31" s="13">
        <v>44505</v>
      </c>
      <c r="H31" s="77" t="s">
        <v>555</v>
      </c>
      <c r="I31" s="16">
        <v>90</v>
      </c>
      <c r="J31" s="16">
        <v>53</v>
      </c>
      <c r="K31" s="16">
        <v>33</v>
      </c>
      <c r="L31" s="16">
        <v>15</v>
      </c>
      <c r="M31" s="81">
        <v>39.352499999999999</v>
      </c>
      <c r="N31" s="95">
        <v>40</v>
      </c>
      <c r="O31" s="64">
        <v>2530</v>
      </c>
      <c r="P31" s="65">
        <f>Table224578910112345678910[[#This Row],[PEMBULATAN]]*O31</f>
        <v>101200</v>
      </c>
    </row>
    <row r="32" spans="1:16" ht="26.25" customHeight="1" x14ac:dyDescent="0.2">
      <c r="A32" s="14"/>
      <c r="B32" s="14"/>
      <c r="C32" s="73" t="s">
        <v>785</v>
      </c>
      <c r="D32" s="78" t="s">
        <v>86</v>
      </c>
      <c r="E32" s="13">
        <v>44504</v>
      </c>
      <c r="F32" s="76" t="s">
        <v>554</v>
      </c>
      <c r="G32" s="13">
        <v>44505</v>
      </c>
      <c r="H32" s="77" t="s">
        <v>555</v>
      </c>
      <c r="I32" s="16">
        <v>57</v>
      </c>
      <c r="J32" s="16">
        <v>44</v>
      </c>
      <c r="K32" s="16">
        <v>12</v>
      </c>
      <c r="L32" s="16">
        <v>2</v>
      </c>
      <c r="M32" s="81">
        <v>7.524</v>
      </c>
      <c r="N32" s="95">
        <v>7.524</v>
      </c>
      <c r="O32" s="64">
        <v>2530</v>
      </c>
      <c r="P32" s="65">
        <f>Table224578910112345678910[[#This Row],[PEMBULATAN]]*O32</f>
        <v>19035.72</v>
      </c>
    </row>
    <row r="33" spans="1:16" ht="26.25" customHeight="1" x14ac:dyDescent="0.2">
      <c r="A33" s="14"/>
      <c r="B33" s="14"/>
      <c r="C33" s="73" t="s">
        <v>786</v>
      </c>
      <c r="D33" s="78" t="s">
        <v>86</v>
      </c>
      <c r="E33" s="13">
        <v>44504</v>
      </c>
      <c r="F33" s="76" t="s">
        <v>554</v>
      </c>
      <c r="G33" s="13">
        <v>44505</v>
      </c>
      <c r="H33" s="77" t="s">
        <v>555</v>
      </c>
      <c r="I33" s="16">
        <v>81</v>
      </c>
      <c r="J33" s="16">
        <v>71</v>
      </c>
      <c r="K33" s="16">
        <v>21</v>
      </c>
      <c r="L33" s="16">
        <v>6</v>
      </c>
      <c r="M33" s="81">
        <v>30.19275</v>
      </c>
      <c r="N33" s="95">
        <v>30.19275</v>
      </c>
      <c r="O33" s="64">
        <v>2530</v>
      </c>
      <c r="P33" s="65">
        <f>Table224578910112345678910[[#This Row],[PEMBULATAN]]*O33</f>
        <v>76387.657500000001</v>
      </c>
    </row>
    <row r="34" spans="1:16" ht="26.25" customHeight="1" x14ac:dyDescent="0.2">
      <c r="A34" s="14"/>
      <c r="B34" s="14"/>
      <c r="C34" s="73" t="s">
        <v>787</v>
      </c>
      <c r="D34" s="78" t="s">
        <v>86</v>
      </c>
      <c r="E34" s="13">
        <v>44504</v>
      </c>
      <c r="F34" s="76" t="s">
        <v>554</v>
      </c>
      <c r="G34" s="13">
        <v>44505</v>
      </c>
      <c r="H34" s="77" t="s">
        <v>555</v>
      </c>
      <c r="I34" s="16">
        <v>99</v>
      </c>
      <c r="J34" s="16">
        <v>61</v>
      </c>
      <c r="K34" s="16">
        <v>40</v>
      </c>
      <c r="L34" s="16">
        <v>20</v>
      </c>
      <c r="M34" s="81">
        <v>60.39</v>
      </c>
      <c r="N34" s="95">
        <v>60.39</v>
      </c>
      <c r="O34" s="64">
        <v>2530</v>
      </c>
      <c r="P34" s="65">
        <f>Table224578910112345678910[[#This Row],[PEMBULATAN]]*O34</f>
        <v>152786.70000000001</v>
      </c>
    </row>
    <row r="35" spans="1:16" ht="26.25" customHeight="1" x14ac:dyDescent="0.2">
      <c r="A35" s="14"/>
      <c r="B35" s="14"/>
      <c r="C35" s="73" t="s">
        <v>788</v>
      </c>
      <c r="D35" s="78" t="s">
        <v>86</v>
      </c>
      <c r="E35" s="13">
        <v>44504</v>
      </c>
      <c r="F35" s="76" t="s">
        <v>554</v>
      </c>
      <c r="G35" s="13">
        <v>44505</v>
      </c>
      <c r="H35" s="77" t="s">
        <v>555</v>
      </c>
      <c r="I35" s="16">
        <v>65</v>
      </c>
      <c r="J35" s="16">
        <v>50</v>
      </c>
      <c r="K35" s="16">
        <v>27</v>
      </c>
      <c r="L35" s="16">
        <v>5</v>
      </c>
      <c r="M35" s="81">
        <v>21.9375</v>
      </c>
      <c r="N35" s="95">
        <v>21.9375</v>
      </c>
      <c r="O35" s="64">
        <v>2530</v>
      </c>
      <c r="P35" s="65">
        <f>Table224578910112345678910[[#This Row],[PEMBULATAN]]*O35</f>
        <v>55501.875</v>
      </c>
    </row>
    <row r="36" spans="1:16" ht="26.25" customHeight="1" x14ac:dyDescent="0.2">
      <c r="A36" s="14"/>
      <c r="B36" s="14"/>
      <c r="C36" s="73" t="s">
        <v>789</v>
      </c>
      <c r="D36" s="78" t="s">
        <v>86</v>
      </c>
      <c r="E36" s="13">
        <v>44504</v>
      </c>
      <c r="F36" s="76" t="s">
        <v>554</v>
      </c>
      <c r="G36" s="13">
        <v>44505</v>
      </c>
      <c r="H36" s="77" t="s">
        <v>555</v>
      </c>
      <c r="I36" s="16">
        <v>100</v>
      </c>
      <c r="J36" s="16">
        <v>50</v>
      </c>
      <c r="K36" s="16">
        <v>40</v>
      </c>
      <c r="L36" s="16">
        <v>19</v>
      </c>
      <c r="M36" s="81">
        <v>50</v>
      </c>
      <c r="N36" s="95">
        <v>50</v>
      </c>
      <c r="O36" s="64">
        <v>2530</v>
      </c>
      <c r="P36" s="65">
        <f>Table224578910112345678910[[#This Row],[PEMBULATAN]]*O36</f>
        <v>126500</v>
      </c>
    </row>
    <row r="37" spans="1:16" ht="26.25" customHeight="1" x14ac:dyDescent="0.2">
      <c r="A37" s="14"/>
      <c r="B37" s="14"/>
      <c r="C37" s="73" t="s">
        <v>790</v>
      </c>
      <c r="D37" s="78" t="s">
        <v>86</v>
      </c>
      <c r="E37" s="13">
        <v>44504</v>
      </c>
      <c r="F37" s="76" t="s">
        <v>554</v>
      </c>
      <c r="G37" s="13">
        <v>44505</v>
      </c>
      <c r="H37" s="77" t="s">
        <v>555</v>
      </c>
      <c r="I37" s="16">
        <v>62</v>
      </c>
      <c r="J37" s="16">
        <v>43</v>
      </c>
      <c r="K37" s="16">
        <v>23</v>
      </c>
      <c r="L37" s="16">
        <v>5</v>
      </c>
      <c r="M37" s="81">
        <v>15.329499999999999</v>
      </c>
      <c r="N37" s="95">
        <v>16</v>
      </c>
      <c r="O37" s="64">
        <v>2530</v>
      </c>
      <c r="P37" s="65">
        <f>Table224578910112345678910[[#This Row],[PEMBULATAN]]*O37</f>
        <v>40480</v>
      </c>
    </row>
    <row r="38" spans="1:16" ht="26.25" customHeight="1" x14ac:dyDescent="0.2">
      <c r="A38" s="14"/>
      <c r="B38" s="14"/>
      <c r="C38" s="73" t="s">
        <v>791</v>
      </c>
      <c r="D38" s="78" t="s">
        <v>86</v>
      </c>
      <c r="E38" s="13">
        <v>44504</v>
      </c>
      <c r="F38" s="76" t="s">
        <v>554</v>
      </c>
      <c r="G38" s="13">
        <v>44505</v>
      </c>
      <c r="H38" s="77" t="s">
        <v>555</v>
      </c>
      <c r="I38" s="16">
        <v>73</v>
      </c>
      <c r="J38" s="16">
        <v>40</v>
      </c>
      <c r="K38" s="16">
        <v>30</v>
      </c>
      <c r="L38" s="16">
        <v>7</v>
      </c>
      <c r="M38" s="81">
        <v>21.9</v>
      </c>
      <c r="N38" s="95">
        <v>21.9</v>
      </c>
      <c r="O38" s="64">
        <v>2530</v>
      </c>
      <c r="P38" s="65">
        <f>Table224578910112345678910[[#This Row],[PEMBULATAN]]*O38</f>
        <v>55407</v>
      </c>
    </row>
    <row r="39" spans="1:16" ht="26.25" customHeight="1" x14ac:dyDescent="0.2">
      <c r="A39" s="14"/>
      <c r="B39" s="14"/>
      <c r="C39" s="73" t="s">
        <v>792</v>
      </c>
      <c r="D39" s="78" t="s">
        <v>86</v>
      </c>
      <c r="E39" s="13">
        <v>44504</v>
      </c>
      <c r="F39" s="76" t="s">
        <v>554</v>
      </c>
      <c r="G39" s="13">
        <v>44505</v>
      </c>
      <c r="H39" s="77" t="s">
        <v>555</v>
      </c>
      <c r="I39" s="16">
        <v>60</v>
      </c>
      <c r="J39" s="16">
        <v>40</v>
      </c>
      <c r="K39" s="16">
        <v>32</v>
      </c>
      <c r="L39" s="16">
        <v>7</v>
      </c>
      <c r="M39" s="81">
        <v>19.2</v>
      </c>
      <c r="N39" s="95">
        <v>19.2</v>
      </c>
      <c r="O39" s="64">
        <v>2530</v>
      </c>
      <c r="P39" s="65">
        <f>Table224578910112345678910[[#This Row],[PEMBULATAN]]*O39</f>
        <v>48576</v>
      </c>
    </row>
    <row r="40" spans="1:16" ht="26.25" customHeight="1" x14ac:dyDescent="0.2">
      <c r="A40" s="14"/>
      <c r="B40" s="14"/>
      <c r="C40" s="73" t="s">
        <v>793</v>
      </c>
      <c r="D40" s="78" t="s">
        <v>86</v>
      </c>
      <c r="E40" s="13">
        <v>44504</v>
      </c>
      <c r="F40" s="76" t="s">
        <v>554</v>
      </c>
      <c r="G40" s="13">
        <v>44505</v>
      </c>
      <c r="H40" s="77" t="s">
        <v>555</v>
      </c>
      <c r="I40" s="16">
        <v>83</v>
      </c>
      <c r="J40" s="16">
        <v>43</v>
      </c>
      <c r="K40" s="16">
        <v>34</v>
      </c>
      <c r="L40" s="16">
        <v>14</v>
      </c>
      <c r="M40" s="81">
        <v>30.336500000000001</v>
      </c>
      <c r="N40" s="95">
        <v>31</v>
      </c>
      <c r="O40" s="64">
        <v>2530</v>
      </c>
      <c r="P40" s="65">
        <f>Table224578910112345678910[[#This Row],[PEMBULATAN]]*O40</f>
        <v>78430</v>
      </c>
    </row>
    <row r="41" spans="1:16" ht="26.25" customHeight="1" x14ac:dyDescent="0.2">
      <c r="A41" s="14"/>
      <c r="B41" s="14"/>
      <c r="C41" s="73" t="s">
        <v>794</v>
      </c>
      <c r="D41" s="78" t="s">
        <v>86</v>
      </c>
      <c r="E41" s="13">
        <v>44504</v>
      </c>
      <c r="F41" s="76" t="s">
        <v>554</v>
      </c>
      <c r="G41" s="13">
        <v>44505</v>
      </c>
      <c r="H41" s="77" t="s">
        <v>555</v>
      </c>
      <c r="I41" s="16">
        <v>93</v>
      </c>
      <c r="J41" s="16">
        <v>61</v>
      </c>
      <c r="K41" s="16">
        <v>33</v>
      </c>
      <c r="L41" s="16">
        <v>18</v>
      </c>
      <c r="M41" s="81">
        <v>46.802250000000001</v>
      </c>
      <c r="N41" s="95">
        <v>46.802250000000001</v>
      </c>
      <c r="O41" s="64">
        <v>2530</v>
      </c>
      <c r="P41" s="65">
        <f>Table224578910112345678910[[#This Row],[PEMBULATAN]]*O41</f>
        <v>118409.6925</v>
      </c>
    </row>
    <row r="42" spans="1:16" ht="26.25" customHeight="1" x14ac:dyDescent="0.2">
      <c r="A42" s="14"/>
      <c r="B42" s="14"/>
      <c r="C42" s="73" t="s">
        <v>795</v>
      </c>
      <c r="D42" s="78" t="s">
        <v>86</v>
      </c>
      <c r="E42" s="13">
        <v>44504</v>
      </c>
      <c r="F42" s="76" t="s">
        <v>554</v>
      </c>
      <c r="G42" s="13">
        <v>44505</v>
      </c>
      <c r="H42" s="77" t="s">
        <v>555</v>
      </c>
      <c r="I42" s="16">
        <v>80</v>
      </c>
      <c r="J42" s="16">
        <v>63</v>
      </c>
      <c r="K42" s="16">
        <v>32</v>
      </c>
      <c r="L42" s="16">
        <v>8</v>
      </c>
      <c r="M42" s="81">
        <v>40.32</v>
      </c>
      <c r="N42" s="95">
        <v>41</v>
      </c>
      <c r="O42" s="64">
        <v>2530</v>
      </c>
      <c r="P42" s="65">
        <f>Table224578910112345678910[[#This Row],[PEMBULATAN]]*O42</f>
        <v>103730</v>
      </c>
    </row>
    <row r="43" spans="1:16" ht="26.25" customHeight="1" x14ac:dyDescent="0.2">
      <c r="A43" s="14"/>
      <c r="B43" s="14"/>
      <c r="C43" s="73" t="s">
        <v>796</v>
      </c>
      <c r="D43" s="78" t="s">
        <v>86</v>
      </c>
      <c r="E43" s="13">
        <v>44504</v>
      </c>
      <c r="F43" s="76" t="s">
        <v>554</v>
      </c>
      <c r="G43" s="13">
        <v>44505</v>
      </c>
      <c r="H43" s="77" t="s">
        <v>555</v>
      </c>
      <c r="I43" s="16">
        <v>44</v>
      </c>
      <c r="J43" s="16">
        <v>30</v>
      </c>
      <c r="K43" s="16">
        <v>18</v>
      </c>
      <c r="L43" s="16">
        <v>2</v>
      </c>
      <c r="M43" s="81">
        <v>5.94</v>
      </c>
      <c r="N43" s="95">
        <v>5.94</v>
      </c>
      <c r="O43" s="64">
        <v>2530</v>
      </c>
      <c r="P43" s="65">
        <f>Table224578910112345678910[[#This Row],[PEMBULATAN]]*O43</f>
        <v>15028.2</v>
      </c>
    </row>
    <row r="44" spans="1:16" ht="26.25" customHeight="1" x14ac:dyDescent="0.2">
      <c r="A44" s="14"/>
      <c r="B44" s="14"/>
      <c r="C44" s="73" t="s">
        <v>797</v>
      </c>
      <c r="D44" s="78" t="s">
        <v>86</v>
      </c>
      <c r="E44" s="13">
        <v>44504</v>
      </c>
      <c r="F44" s="76" t="s">
        <v>554</v>
      </c>
      <c r="G44" s="13">
        <v>44505</v>
      </c>
      <c r="H44" s="77" t="s">
        <v>555</v>
      </c>
      <c r="I44" s="16">
        <v>71</v>
      </c>
      <c r="J44" s="16">
        <v>62</v>
      </c>
      <c r="K44" s="16">
        <v>30</v>
      </c>
      <c r="L44" s="16">
        <v>6</v>
      </c>
      <c r="M44" s="81">
        <v>33.015000000000001</v>
      </c>
      <c r="N44" s="95">
        <v>33.015000000000001</v>
      </c>
      <c r="O44" s="64">
        <v>2530</v>
      </c>
      <c r="P44" s="65">
        <f>Table224578910112345678910[[#This Row],[PEMBULATAN]]*O44</f>
        <v>83527.95</v>
      </c>
    </row>
    <row r="45" spans="1:16" ht="26.25" customHeight="1" x14ac:dyDescent="0.2">
      <c r="A45" s="14"/>
      <c r="B45" s="14"/>
      <c r="C45" s="73" t="s">
        <v>798</v>
      </c>
      <c r="D45" s="78" t="s">
        <v>86</v>
      </c>
      <c r="E45" s="13">
        <v>44504</v>
      </c>
      <c r="F45" s="76" t="s">
        <v>554</v>
      </c>
      <c r="G45" s="13">
        <v>44505</v>
      </c>
      <c r="H45" s="77" t="s">
        <v>555</v>
      </c>
      <c r="I45" s="16">
        <v>60</v>
      </c>
      <c r="J45" s="16">
        <v>52</v>
      </c>
      <c r="K45" s="16">
        <v>25</v>
      </c>
      <c r="L45" s="16">
        <v>2</v>
      </c>
      <c r="M45" s="81">
        <v>19.5</v>
      </c>
      <c r="N45" s="95">
        <v>19.5</v>
      </c>
      <c r="O45" s="64">
        <v>2530</v>
      </c>
      <c r="P45" s="65">
        <f>Table224578910112345678910[[#This Row],[PEMBULATAN]]*O45</f>
        <v>49335</v>
      </c>
    </row>
    <row r="46" spans="1:16" ht="26.25" customHeight="1" x14ac:dyDescent="0.2">
      <c r="A46" s="14"/>
      <c r="B46" s="14"/>
      <c r="C46" s="73" t="s">
        <v>799</v>
      </c>
      <c r="D46" s="78" t="s">
        <v>86</v>
      </c>
      <c r="E46" s="13">
        <v>44504</v>
      </c>
      <c r="F46" s="76" t="s">
        <v>554</v>
      </c>
      <c r="G46" s="13">
        <v>44505</v>
      </c>
      <c r="H46" s="77" t="s">
        <v>555</v>
      </c>
      <c r="I46" s="16">
        <v>103</v>
      </c>
      <c r="J46" s="16">
        <v>64</v>
      </c>
      <c r="K46" s="16">
        <v>38</v>
      </c>
      <c r="L46" s="16">
        <v>22</v>
      </c>
      <c r="M46" s="81">
        <v>62.624000000000002</v>
      </c>
      <c r="N46" s="95">
        <v>62.624000000000002</v>
      </c>
      <c r="O46" s="64">
        <v>2530</v>
      </c>
      <c r="P46" s="65">
        <f>Table224578910112345678910[[#This Row],[PEMBULATAN]]*O46</f>
        <v>158438.72</v>
      </c>
    </row>
    <row r="47" spans="1:16" ht="26.25" customHeight="1" x14ac:dyDescent="0.2">
      <c r="A47" s="14"/>
      <c r="B47" s="14"/>
      <c r="C47" s="73" t="s">
        <v>800</v>
      </c>
      <c r="D47" s="78" t="s">
        <v>86</v>
      </c>
      <c r="E47" s="13">
        <v>44504</v>
      </c>
      <c r="F47" s="76" t="s">
        <v>554</v>
      </c>
      <c r="G47" s="13">
        <v>44505</v>
      </c>
      <c r="H47" s="77" t="s">
        <v>555</v>
      </c>
      <c r="I47" s="16">
        <v>68</v>
      </c>
      <c r="J47" s="16">
        <v>65</v>
      </c>
      <c r="K47" s="16">
        <v>17</v>
      </c>
      <c r="L47" s="16">
        <v>4</v>
      </c>
      <c r="M47" s="81">
        <v>18.785</v>
      </c>
      <c r="N47" s="95">
        <v>18.785</v>
      </c>
      <c r="O47" s="64">
        <v>2530</v>
      </c>
      <c r="P47" s="65">
        <f>Table224578910112345678910[[#This Row],[PEMBULATAN]]*O47</f>
        <v>47526.05</v>
      </c>
    </row>
    <row r="48" spans="1:16" ht="26.25" customHeight="1" x14ac:dyDescent="0.2">
      <c r="A48" s="14"/>
      <c r="B48" s="14"/>
      <c r="C48" s="73" t="s">
        <v>801</v>
      </c>
      <c r="D48" s="78" t="s">
        <v>86</v>
      </c>
      <c r="E48" s="13">
        <v>44504</v>
      </c>
      <c r="F48" s="76" t="s">
        <v>554</v>
      </c>
      <c r="G48" s="13">
        <v>44505</v>
      </c>
      <c r="H48" s="77" t="s">
        <v>555</v>
      </c>
      <c r="I48" s="16">
        <v>66</v>
      </c>
      <c r="J48" s="16">
        <v>52</v>
      </c>
      <c r="K48" s="16">
        <v>30</v>
      </c>
      <c r="L48" s="16">
        <v>6</v>
      </c>
      <c r="M48" s="81">
        <v>25.74</v>
      </c>
      <c r="N48" s="95">
        <v>25.74</v>
      </c>
      <c r="O48" s="64">
        <v>2530</v>
      </c>
      <c r="P48" s="65">
        <f>Table224578910112345678910[[#This Row],[PEMBULATAN]]*O48</f>
        <v>65122.2</v>
      </c>
    </row>
    <row r="49" spans="1:16" ht="26.25" customHeight="1" x14ac:dyDescent="0.2">
      <c r="A49" s="14"/>
      <c r="B49" s="14"/>
      <c r="C49" s="73" t="s">
        <v>802</v>
      </c>
      <c r="D49" s="78" t="s">
        <v>86</v>
      </c>
      <c r="E49" s="13">
        <v>44504</v>
      </c>
      <c r="F49" s="76" t="s">
        <v>554</v>
      </c>
      <c r="G49" s="13">
        <v>44505</v>
      </c>
      <c r="H49" s="77" t="s">
        <v>555</v>
      </c>
      <c r="I49" s="16">
        <v>71</v>
      </c>
      <c r="J49" s="16">
        <v>63</v>
      </c>
      <c r="K49" s="16">
        <v>35</v>
      </c>
      <c r="L49" s="16">
        <v>10</v>
      </c>
      <c r="M49" s="81">
        <v>39.138750000000002</v>
      </c>
      <c r="N49" s="95">
        <v>39.138750000000002</v>
      </c>
      <c r="O49" s="64">
        <v>2530</v>
      </c>
      <c r="P49" s="65">
        <f>Table224578910112345678910[[#This Row],[PEMBULATAN]]*O49</f>
        <v>99021.037500000006</v>
      </c>
    </row>
    <row r="50" spans="1:16" ht="26.25" customHeight="1" x14ac:dyDescent="0.2">
      <c r="A50" s="14"/>
      <c r="B50" s="14"/>
      <c r="C50" s="73" t="s">
        <v>803</v>
      </c>
      <c r="D50" s="78" t="s">
        <v>86</v>
      </c>
      <c r="E50" s="13">
        <v>44504</v>
      </c>
      <c r="F50" s="76" t="s">
        <v>554</v>
      </c>
      <c r="G50" s="13">
        <v>44505</v>
      </c>
      <c r="H50" s="77" t="s">
        <v>555</v>
      </c>
      <c r="I50" s="16">
        <v>61</v>
      </c>
      <c r="J50" s="16">
        <v>62</v>
      </c>
      <c r="K50" s="16">
        <v>30</v>
      </c>
      <c r="L50" s="16">
        <v>7</v>
      </c>
      <c r="M50" s="81">
        <v>28.364999999999998</v>
      </c>
      <c r="N50" s="95">
        <v>29</v>
      </c>
      <c r="O50" s="64">
        <v>2530</v>
      </c>
      <c r="P50" s="65">
        <f>Table224578910112345678910[[#This Row],[PEMBULATAN]]*O50</f>
        <v>73370</v>
      </c>
    </row>
    <row r="51" spans="1:16" ht="26.25" customHeight="1" x14ac:dyDescent="0.2">
      <c r="A51" s="14"/>
      <c r="B51" s="14"/>
      <c r="C51" s="73" t="s">
        <v>804</v>
      </c>
      <c r="D51" s="78" t="s">
        <v>86</v>
      </c>
      <c r="E51" s="13">
        <v>44504</v>
      </c>
      <c r="F51" s="76" t="s">
        <v>554</v>
      </c>
      <c r="G51" s="13">
        <v>44505</v>
      </c>
      <c r="H51" s="77" t="s">
        <v>555</v>
      </c>
      <c r="I51" s="16">
        <v>90</v>
      </c>
      <c r="J51" s="16">
        <v>54</v>
      </c>
      <c r="K51" s="16">
        <v>39</v>
      </c>
      <c r="L51" s="16">
        <v>10</v>
      </c>
      <c r="M51" s="81">
        <v>47.384999999999998</v>
      </c>
      <c r="N51" s="95">
        <v>48</v>
      </c>
      <c r="O51" s="64">
        <v>2530</v>
      </c>
      <c r="P51" s="65">
        <f>Table224578910112345678910[[#This Row],[PEMBULATAN]]*O51</f>
        <v>121440</v>
      </c>
    </row>
    <row r="52" spans="1:16" ht="26.25" customHeight="1" x14ac:dyDescent="0.2">
      <c r="A52" s="14"/>
      <c r="B52" s="14"/>
      <c r="C52" s="73" t="s">
        <v>805</v>
      </c>
      <c r="D52" s="78" t="s">
        <v>86</v>
      </c>
      <c r="E52" s="13">
        <v>44504</v>
      </c>
      <c r="F52" s="76" t="s">
        <v>554</v>
      </c>
      <c r="G52" s="13">
        <v>44505</v>
      </c>
      <c r="H52" s="77" t="s">
        <v>555</v>
      </c>
      <c r="I52" s="16">
        <v>91</v>
      </c>
      <c r="J52" s="16">
        <v>61</v>
      </c>
      <c r="K52" s="16">
        <v>30</v>
      </c>
      <c r="L52" s="16">
        <v>14</v>
      </c>
      <c r="M52" s="81">
        <v>41.6325</v>
      </c>
      <c r="N52" s="95">
        <v>41.6325</v>
      </c>
      <c r="O52" s="64">
        <v>2530</v>
      </c>
      <c r="P52" s="65">
        <f>Table224578910112345678910[[#This Row],[PEMBULATAN]]*O52</f>
        <v>105330.22500000001</v>
      </c>
    </row>
    <row r="53" spans="1:16" ht="26.25" customHeight="1" x14ac:dyDescent="0.2">
      <c r="A53" s="14"/>
      <c r="B53" s="14"/>
      <c r="C53" s="73" t="s">
        <v>806</v>
      </c>
      <c r="D53" s="78" t="s">
        <v>86</v>
      </c>
      <c r="E53" s="13">
        <v>44504</v>
      </c>
      <c r="F53" s="76" t="s">
        <v>554</v>
      </c>
      <c r="G53" s="13">
        <v>44505</v>
      </c>
      <c r="H53" s="77" t="s">
        <v>555</v>
      </c>
      <c r="I53" s="16">
        <v>85</v>
      </c>
      <c r="J53" s="16">
        <v>63</v>
      </c>
      <c r="K53" s="16">
        <v>40</v>
      </c>
      <c r="L53" s="16">
        <v>14</v>
      </c>
      <c r="M53" s="81">
        <v>53.55</v>
      </c>
      <c r="N53" s="95">
        <v>53.55</v>
      </c>
      <c r="O53" s="64">
        <v>2530</v>
      </c>
      <c r="P53" s="65">
        <f>Table224578910112345678910[[#This Row],[PEMBULATAN]]*O53</f>
        <v>135481.5</v>
      </c>
    </row>
    <row r="54" spans="1:16" ht="26.25" customHeight="1" x14ac:dyDescent="0.2">
      <c r="A54" s="14"/>
      <c r="B54" s="14"/>
      <c r="C54" s="73" t="s">
        <v>807</v>
      </c>
      <c r="D54" s="78" t="s">
        <v>86</v>
      </c>
      <c r="E54" s="13">
        <v>44504</v>
      </c>
      <c r="F54" s="76" t="s">
        <v>554</v>
      </c>
      <c r="G54" s="13">
        <v>44505</v>
      </c>
      <c r="H54" s="77" t="s">
        <v>555</v>
      </c>
      <c r="I54" s="16">
        <v>60</v>
      </c>
      <c r="J54" s="16">
        <v>60</v>
      </c>
      <c r="K54" s="16">
        <v>34</v>
      </c>
      <c r="L54" s="16">
        <v>8</v>
      </c>
      <c r="M54" s="81">
        <v>30.6</v>
      </c>
      <c r="N54" s="95">
        <v>30.6</v>
      </c>
      <c r="O54" s="64">
        <v>2530</v>
      </c>
      <c r="P54" s="65">
        <f>Table224578910112345678910[[#This Row],[PEMBULATAN]]*O54</f>
        <v>77418</v>
      </c>
    </row>
    <row r="55" spans="1:16" ht="26.25" customHeight="1" x14ac:dyDescent="0.2">
      <c r="A55" s="14"/>
      <c r="B55" s="14"/>
      <c r="C55" s="73" t="s">
        <v>808</v>
      </c>
      <c r="D55" s="78" t="s">
        <v>86</v>
      </c>
      <c r="E55" s="13">
        <v>44504</v>
      </c>
      <c r="F55" s="76" t="s">
        <v>554</v>
      </c>
      <c r="G55" s="13">
        <v>44505</v>
      </c>
      <c r="H55" s="77" t="s">
        <v>555</v>
      </c>
      <c r="I55" s="16">
        <v>70</v>
      </c>
      <c r="J55" s="16">
        <v>40</v>
      </c>
      <c r="K55" s="16">
        <v>21</v>
      </c>
      <c r="L55" s="16">
        <v>9</v>
      </c>
      <c r="M55" s="81">
        <v>14.7</v>
      </c>
      <c r="N55" s="95">
        <v>14.7</v>
      </c>
      <c r="O55" s="64">
        <v>2530</v>
      </c>
      <c r="P55" s="65">
        <f>Table224578910112345678910[[#This Row],[PEMBULATAN]]*O55</f>
        <v>37191</v>
      </c>
    </row>
    <row r="56" spans="1:16" ht="26.25" customHeight="1" x14ac:dyDescent="0.2">
      <c r="A56" s="14"/>
      <c r="B56" s="14"/>
      <c r="C56" s="73" t="s">
        <v>809</v>
      </c>
      <c r="D56" s="78" t="s">
        <v>86</v>
      </c>
      <c r="E56" s="13">
        <v>44504</v>
      </c>
      <c r="F56" s="76" t="s">
        <v>554</v>
      </c>
      <c r="G56" s="13">
        <v>44505</v>
      </c>
      <c r="H56" s="77" t="s">
        <v>555</v>
      </c>
      <c r="I56" s="16">
        <v>45</v>
      </c>
      <c r="J56" s="16">
        <v>39</v>
      </c>
      <c r="K56" s="16">
        <v>22</v>
      </c>
      <c r="L56" s="16">
        <v>2</v>
      </c>
      <c r="M56" s="81">
        <v>9.6524999999999999</v>
      </c>
      <c r="N56" s="95">
        <v>9.6524999999999999</v>
      </c>
      <c r="O56" s="64">
        <v>2530</v>
      </c>
      <c r="P56" s="65">
        <f>Table224578910112345678910[[#This Row],[PEMBULATAN]]*O56</f>
        <v>24420.825000000001</v>
      </c>
    </row>
    <row r="57" spans="1:16" ht="26.25" customHeight="1" x14ac:dyDescent="0.2">
      <c r="A57" s="14"/>
      <c r="B57" s="14"/>
      <c r="C57" s="73" t="s">
        <v>810</v>
      </c>
      <c r="D57" s="78" t="s">
        <v>86</v>
      </c>
      <c r="E57" s="13">
        <v>44504</v>
      </c>
      <c r="F57" s="76" t="s">
        <v>554</v>
      </c>
      <c r="G57" s="13">
        <v>44505</v>
      </c>
      <c r="H57" s="77" t="s">
        <v>555</v>
      </c>
      <c r="I57" s="16">
        <v>66</v>
      </c>
      <c r="J57" s="16">
        <v>43</v>
      </c>
      <c r="K57" s="16">
        <v>25</v>
      </c>
      <c r="L57" s="16">
        <v>6</v>
      </c>
      <c r="M57" s="81">
        <v>17.737500000000001</v>
      </c>
      <c r="N57" s="95">
        <v>17.737500000000001</v>
      </c>
      <c r="O57" s="64">
        <v>2530</v>
      </c>
      <c r="P57" s="65">
        <f>Table224578910112345678910[[#This Row],[PEMBULATAN]]*O57</f>
        <v>44875.875</v>
      </c>
    </row>
    <row r="58" spans="1:16" ht="26.25" customHeight="1" x14ac:dyDescent="0.2">
      <c r="A58" s="14"/>
      <c r="B58" s="14"/>
      <c r="C58" s="73" t="s">
        <v>811</v>
      </c>
      <c r="D58" s="78" t="s">
        <v>86</v>
      </c>
      <c r="E58" s="13">
        <v>44504</v>
      </c>
      <c r="F58" s="76" t="s">
        <v>554</v>
      </c>
      <c r="G58" s="13">
        <v>44505</v>
      </c>
      <c r="H58" s="77" t="s">
        <v>555</v>
      </c>
      <c r="I58" s="16">
        <v>71</v>
      </c>
      <c r="J58" s="16">
        <v>62</v>
      </c>
      <c r="K58" s="16">
        <v>30</v>
      </c>
      <c r="L58" s="16">
        <v>5</v>
      </c>
      <c r="M58" s="81">
        <v>33.015000000000001</v>
      </c>
      <c r="N58" s="95">
        <v>33.015000000000001</v>
      </c>
      <c r="O58" s="64">
        <v>2530</v>
      </c>
      <c r="P58" s="65">
        <f>Table224578910112345678910[[#This Row],[PEMBULATAN]]*O58</f>
        <v>83527.95</v>
      </c>
    </row>
    <row r="59" spans="1:16" ht="26.25" customHeight="1" x14ac:dyDescent="0.2">
      <c r="A59" s="14"/>
      <c r="B59" s="14"/>
      <c r="C59" s="73" t="s">
        <v>812</v>
      </c>
      <c r="D59" s="78" t="s">
        <v>86</v>
      </c>
      <c r="E59" s="13">
        <v>44504</v>
      </c>
      <c r="F59" s="76" t="s">
        <v>554</v>
      </c>
      <c r="G59" s="13">
        <v>44505</v>
      </c>
      <c r="H59" s="77" t="s">
        <v>555</v>
      </c>
      <c r="I59" s="16">
        <v>60</v>
      </c>
      <c r="J59" s="16">
        <v>40</v>
      </c>
      <c r="K59" s="16">
        <v>30</v>
      </c>
      <c r="L59" s="16">
        <v>7</v>
      </c>
      <c r="M59" s="81">
        <v>18</v>
      </c>
      <c r="N59" s="95">
        <v>18</v>
      </c>
      <c r="O59" s="64">
        <v>2530</v>
      </c>
      <c r="P59" s="65">
        <f>Table224578910112345678910[[#This Row],[PEMBULATAN]]*O59</f>
        <v>45540</v>
      </c>
    </row>
    <row r="60" spans="1:16" ht="26.25" customHeight="1" x14ac:dyDescent="0.2">
      <c r="A60" s="14"/>
      <c r="B60" s="14"/>
      <c r="C60" s="73" t="s">
        <v>813</v>
      </c>
      <c r="D60" s="78" t="s">
        <v>86</v>
      </c>
      <c r="E60" s="13">
        <v>44504</v>
      </c>
      <c r="F60" s="76" t="s">
        <v>554</v>
      </c>
      <c r="G60" s="13">
        <v>44505</v>
      </c>
      <c r="H60" s="77" t="s">
        <v>555</v>
      </c>
      <c r="I60" s="16">
        <v>80</v>
      </c>
      <c r="J60" s="16">
        <v>62</v>
      </c>
      <c r="K60" s="16">
        <v>30</v>
      </c>
      <c r="L60" s="16">
        <v>11</v>
      </c>
      <c r="M60" s="81">
        <v>37.200000000000003</v>
      </c>
      <c r="N60" s="95">
        <v>37.200000000000003</v>
      </c>
      <c r="O60" s="64">
        <v>2530</v>
      </c>
      <c r="P60" s="65">
        <f>Table224578910112345678910[[#This Row],[PEMBULATAN]]*O60</f>
        <v>94116</v>
      </c>
    </row>
    <row r="61" spans="1:16" ht="26.25" customHeight="1" x14ac:dyDescent="0.2">
      <c r="A61" s="14"/>
      <c r="B61" s="14"/>
      <c r="C61" s="73" t="s">
        <v>814</v>
      </c>
      <c r="D61" s="78" t="s">
        <v>86</v>
      </c>
      <c r="E61" s="13">
        <v>44504</v>
      </c>
      <c r="F61" s="76" t="s">
        <v>554</v>
      </c>
      <c r="G61" s="13">
        <v>44505</v>
      </c>
      <c r="H61" s="77" t="s">
        <v>555</v>
      </c>
      <c r="I61" s="16">
        <v>92</v>
      </c>
      <c r="J61" s="16">
        <v>60</v>
      </c>
      <c r="K61" s="16">
        <v>30</v>
      </c>
      <c r="L61" s="16">
        <v>7</v>
      </c>
      <c r="M61" s="81">
        <v>41.4</v>
      </c>
      <c r="N61" s="95">
        <v>42</v>
      </c>
      <c r="O61" s="64">
        <v>2530</v>
      </c>
      <c r="P61" s="65">
        <f>Table224578910112345678910[[#This Row],[PEMBULATAN]]*O61</f>
        <v>106260</v>
      </c>
    </row>
    <row r="62" spans="1:16" ht="26.25" customHeight="1" x14ac:dyDescent="0.2">
      <c r="A62" s="14"/>
      <c r="B62" s="14"/>
      <c r="C62" s="73" t="s">
        <v>815</v>
      </c>
      <c r="D62" s="78" t="s">
        <v>86</v>
      </c>
      <c r="E62" s="13">
        <v>44504</v>
      </c>
      <c r="F62" s="76" t="s">
        <v>554</v>
      </c>
      <c r="G62" s="13">
        <v>44505</v>
      </c>
      <c r="H62" s="77" t="s">
        <v>555</v>
      </c>
      <c r="I62" s="16">
        <v>70</v>
      </c>
      <c r="J62" s="16">
        <v>30</v>
      </c>
      <c r="K62" s="16">
        <v>42</v>
      </c>
      <c r="L62" s="16">
        <v>6</v>
      </c>
      <c r="M62" s="81">
        <v>22.05</v>
      </c>
      <c r="N62" s="95">
        <v>22.05</v>
      </c>
      <c r="O62" s="64">
        <v>2530</v>
      </c>
      <c r="P62" s="65">
        <f>Table224578910112345678910[[#This Row],[PEMBULATAN]]*O62</f>
        <v>55786.5</v>
      </c>
    </row>
    <row r="63" spans="1:16" ht="26.25" customHeight="1" x14ac:dyDescent="0.2">
      <c r="A63" s="14"/>
      <c r="B63" s="14"/>
      <c r="C63" s="73" t="s">
        <v>816</v>
      </c>
      <c r="D63" s="78" t="s">
        <v>86</v>
      </c>
      <c r="E63" s="13">
        <v>44504</v>
      </c>
      <c r="F63" s="76" t="s">
        <v>554</v>
      </c>
      <c r="G63" s="13">
        <v>44505</v>
      </c>
      <c r="H63" s="77" t="s">
        <v>555</v>
      </c>
      <c r="I63" s="16">
        <v>50</v>
      </c>
      <c r="J63" s="16">
        <v>36</v>
      </c>
      <c r="K63" s="16">
        <v>20</v>
      </c>
      <c r="L63" s="16">
        <v>4</v>
      </c>
      <c r="M63" s="81">
        <v>9</v>
      </c>
      <c r="N63" s="95">
        <v>9</v>
      </c>
      <c r="O63" s="64">
        <v>2530</v>
      </c>
      <c r="P63" s="65">
        <f>Table224578910112345678910[[#This Row],[PEMBULATAN]]*O63</f>
        <v>22770</v>
      </c>
    </row>
    <row r="64" spans="1:16" ht="26.25" customHeight="1" x14ac:dyDescent="0.2">
      <c r="A64" s="14"/>
      <c r="B64" s="14"/>
      <c r="C64" s="73" t="s">
        <v>817</v>
      </c>
      <c r="D64" s="78" t="s">
        <v>86</v>
      </c>
      <c r="E64" s="13">
        <v>44504</v>
      </c>
      <c r="F64" s="76" t="s">
        <v>554</v>
      </c>
      <c r="G64" s="13">
        <v>44505</v>
      </c>
      <c r="H64" s="77" t="s">
        <v>555</v>
      </c>
      <c r="I64" s="16">
        <v>35</v>
      </c>
      <c r="J64" s="16">
        <v>20</v>
      </c>
      <c r="K64" s="16">
        <v>8</v>
      </c>
      <c r="L64" s="16">
        <v>1</v>
      </c>
      <c r="M64" s="81">
        <v>1.4</v>
      </c>
      <c r="N64" s="95">
        <v>2</v>
      </c>
      <c r="O64" s="64">
        <v>2530</v>
      </c>
      <c r="P64" s="65">
        <f>Table224578910112345678910[[#This Row],[PEMBULATAN]]*O64</f>
        <v>5060</v>
      </c>
    </row>
    <row r="65" spans="1:16" ht="26.25" customHeight="1" x14ac:dyDescent="0.2">
      <c r="A65" s="14"/>
      <c r="B65" s="14"/>
      <c r="C65" s="73" t="s">
        <v>818</v>
      </c>
      <c r="D65" s="78" t="s">
        <v>86</v>
      </c>
      <c r="E65" s="13">
        <v>44504</v>
      </c>
      <c r="F65" s="76" t="s">
        <v>554</v>
      </c>
      <c r="G65" s="13">
        <v>44505</v>
      </c>
      <c r="H65" s="77" t="s">
        <v>555</v>
      </c>
      <c r="I65" s="16">
        <v>63</v>
      </c>
      <c r="J65" s="16">
        <v>52</v>
      </c>
      <c r="K65" s="16">
        <v>16</v>
      </c>
      <c r="L65" s="16">
        <v>5</v>
      </c>
      <c r="M65" s="81">
        <v>13.103999999999999</v>
      </c>
      <c r="N65" s="95">
        <v>13.103999999999999</v>
      </c>
      <c r="O65" s="64">
        <v>2530</v>
      </c>
      <c r="P65" s="65">
        <f>Table224578910112345678910[[#This Row],[PEMBULATAN]]*O65</f>
        <v>33153.119999999995</v>
      </c>
    </row>
    <row r="66" spans="1:16" ht="26.25" customHeight="1" x14ac:dyDescent="0.2">
      <c r="A66" s="14"/>
      <c r="B66" s="119"/>
      <c r="C66" s="73" t="s">
        <v>819</v>
      </c>
      <c r="D66" s="78" t="s">
        <v>86</v>
      </c>
      <c r="E66" s="13">
        <v>44504</v>
      </c>
      <c r="F66" s="76" t="s">
        <v>554</v>
      </c>
      <c r="G66" s="13">
        <v>44505</v>
      </c>
      <c r="H66" s="77" t="s">
        <v>555</v>
      </c>
      <c r="I66" s="16">
        <v>57</v>
      </c>
      <c r="J66" s="16">
        <v>35</v>
      </c>
      <c r="K66" s="16">
        <v>25</v>
      </c>
      <c r="L66" s="16">
        <v>4</v>
      </c>
      <c r="M66" s="81">
        <v>12.46875</v>
      </c>
      <c r="N66" s="95">
        <v>13</v>
      </c>
      <c r="O66" s="64">
        <v>2530</v>
      </c>
      <c r="P66" s="65">
        <f>Table224578910112345678910[[#This Row],[PEMBULATAN]]*O66</f>
        <v>32890</v>
      </c>
    </row>
    <row r="67" spans="1:16" ht="26.25" customHeight="1" x14ac:dyDescent="0.2">
      <c r="A67" s="14"/>
      <c r="B67" s="14" t="s">
        <v>820</v>
      </c>
      <c r="C67" s="73" t="s">
        <v>821</v>
      </c>
      <c r="D67" s="78" t="s">
        <v>86</v>
      </c>
      <c r="E67" s="13">
        <v>44504</v>
      </c>
      <c r="F67" s="76" t="s">
        <v>554</v>
      </c>
      <c r="G67" s="13">
        <v>44505</v>
      </c>
      <c r="H67" s="77" t="s">
        <v>555</v>
      </c>
      <c r="I67" s="16">
        <v>46</v>
      </c>
      <c r="J67" s="16">
        <v>34</v>
      </c>
      <c r="K67" s="16">
        <v>48</v>
      </c>
      <c r="L67" s="16">
        <v>18</v>
      </c>
      <c r="M67" s="81">
        <v>18.768000000000001</v>
      </c>
      <c r="N67" s="95">
        <v>18.768000000000001</v>
      </c>
      <c r="O67" s="64">
        <v>2530</v>
      </c>
      <c r="P67" s="65">
        <f>Table224578910112345678910[[#This Row],[PEMBULATAN]]*O67</f>
        <v>47483.040000000001</v>
      </c>
    </row>
    <row r="68" spans="1:16" ht="26.25" customHeight="1" x14ac:dyDescent="0.2">
      <c r="A68" s="14"/>
      <c r="B68" s="14"/>
      <c r="C68" s="73" t="s">
        <v>822</v>
      </c>
      <c r="D68" s="78" t="s">
        <v>86</v>
      </c>
      <c r="E68" s="13">
        <v>44504</v>
      </c>
      <c r="F68" s="76" t="s">
        <v>554</v>
      </c>
      <c r="G68" s="13">
        <v>44505</v>
      </c>
      <c r="H68" s="77" t="s">
        <v>555</v>
      </c>
      <c r="I68" s="16">
        <v>42</v>
      </c>
      <c r="J68" s="16">
        <v>68</v>
      </c>
      <c r="K68" s="16">
        <v>25</v>
      </c>
      <c r="L68" s="16">
        <v>7</v>
      </c>
      <c r="M68" s="81">
        <v>17.850000000000001</v>
      </c>
      <c r="N68" s="95">
        <v>17.850000000000001</v>
      </c>
      <c r="O68" s="64">
        <v>2530</v>
      </c>
      <c r="P68" s="65">
        <f>Table224578910112345678910[[#This Row],[PEMBULATAN]]*O68</f>
        <v>45160.5</v>
      </c>
    </row>
    <row r="69" spans="1:16" ht="26.25" customHeight="1" x14ac:dyDescent="0.2">
      <c r="A69" s="14"/>
      <c r="B69" s="14"/>
      <c r="C69" s="73" t="s">
        <v>823</v>
      </c>
      <c r="D69" s="78" t="s">
        <v>86</v>
      </c>
      <c r="E69" s="13">
        <v>44504</v>
      </c>
      <c r="F69" s="76" t="s">
        <v>554</v>
      </c>
      <c r="G69" s="13">
        <v>44505</v>
      </c>
      <c r="H69" s="77" t="s">
        <v>555</v>
      </c>
      <c r="I69" s="16">
        <v>64</v>
      </c>
      <c r="J69" s="16">
        <v>53</v>
      </c>
      <c r="K69" s="16">
        <v>30</v>
      </c>
      <c r="L69" s="16">
        <v>9</v>
      </c>
      <c r="M69" s="81">
        <v>25.44</v>
      </c>
      <c r="N69" s="72">
        <v>26</v>
      </c>
      <c r="O69" s="64">
        <v>2530</v>
      </c>
      <c r="P69" s="65">
        <f>Table224578910112345678910[[#This Row],[PEMBULATAN]]*O69</f>
        <v>65780</v>
      </c>
    </row>
    <row r="70" spans="1:16" ht="22.5" customHeight="1" x14ac:dyDescent="0.2">
      <c r="A70" s="143" t="s">
        <v>30</v>
      </c>
      <c r="B70" s="144"/>
      <c r="C70" s="144"/>
      <c r="D70" s="144"/>
      <c r="E70" s="144"/>
      <c r="F70" s="144"/>
      <c r="G70" s="144"/>
      <c r="H70" s="144"/>
      <c r="I70" s="144"/>
      <c r="J70" s="144"/>
      <c r="K70" s="144"/>
      <c r="L70" s="145"/>
      <c r="M70" s="79">
        <f>SUBTOTAL(109,Table224578910112345678910[KG VOLUME])</f>
        <v>1837.6365000000003</v>
      </c>
      <c r="N70" s="68">
        <f>SUM(N3:N69)</f>
        <v>1875.4927500000003</v>
      </c>
      <c r="O70" s="146">
        <f>SUM(P3:P69)</f>
        <v>4744996.6575000016</v>
      </c>
      <c r="P70" s="147"/>
    </row>
    <row r="71" spans="1:16" ht="18" customHeight="1" x14ac:dyDescent="0.2">
      <c r="A71" s="85"/>
      <c r="B71" s="56" t="s">
        <v>42</v>
      </c>
      <c r="C71" s="55"/>
      <c r="D71" s="57" t="s">
        <v>43</v>
      </c>
      <c r="E71" s="85"/>
      <c r="F71" s="85"/>
      <c r="G71" s="85"/>
      <c r="H71" s="85"/>
      <c r="I71" s="85"/>
      <c r="J71" s="85"/>
      <c r="K71" s="85"/>
      <c r="L71" s="85"/>
      <c r="M71" s="86"/>
      <c r="N71" s="87" t="s">
        <v>51</v>
      </c>
      <c r="O71" s="88"/>
      <c r="P71" s="88">
        <f>O70*10%</f>
        <v>474499.66575000016</v>
      </c>
    </row>
    <row r="72" spans="1:16" ht="18" customHeight="1" thickBot="1" x14ac:dyDescent="0.25">
      <c r="A72" s="85"/>
      <c r="B72" s="56"/>
      <c r="C72" s="55"/>
      <c r="D72" s="57"/>
      <c r="E72" s="85"/>
      <c r="F72" s="85"/>
      <c r="G72" s="85"/>
      <c r="H72" s="85"/>
      <c r="I72" s="85"/>
      <c r="J72" s="85"/>
      <c r="K72" s="85"/>
      <c r="L72" s="85"/>
      <c r="M72" s="86"/>
      <c r="N72" s="89" t="s">
        <v>52</v>
      </c>
      <c r="O72" s="90"/>
      <c r="P72" s="90">
        <f>O70-P71</f>
        <v>4270496.9917500019</v>
      </c>
    </row>
    <row r="73" spans="1:16" ht="18" customHeight="1" x14ac:dyDescent="0.2">
      <c r="A73" s="11"/>
      <c r="H73" s="63"/>
      <c r="N73" s="62" t="s">
        <v>31</v>
      </c>
      <c r="P73" s="69">
        <f>P72*1%</f>
        <v>42704.969917500021</v>
      </c>
    </row>
    <row r="74" spans="1:16" ht="18" customHeight="1" thickBot="1" x14ac:dyDescent="0.25">
      <c r="A74" s="11"/>
      <c r="H74" s="63"/>
      <c r="N74" s="62" t="s">
        <v>53</v>
      </c>
      <c r="P74" s="71">
        <f>P72*2%</f>
        <v>85409.939835000041</v>
      </c>
    </row>
    <row r="75" spans="1:16" ht="18" customHeight="1" x14ac:dyDescent="0.2">
      <c r="A75" s="11"/>
      <c r="H75" s="63"/>
      <c r="N75" s="66" t="s">
        <v>32</v>
      </c>
      <c r="O75" s="67"/>
      <c r="P75" s="70">
        <f>P72+P73-P74</f>
        <v>4227792.0218325024</v>
      </c>
    </row>
    <row r="77" spans="1:16" x14ac:dyDescent="0.2">
      <c r="A77" s="11"/>
      <c r="H77" s="63"/>
      <c r="P77" s="71"/>
    </row>
    <row r="78" spans="1:16" x14ac:dyDescent="0.2">
      <c r="A78" s="11"/>
      <c r="H78" s="63"/>
      <c r="O78" s="58"/>
      <c r="P78" s="71"/>
    </row>
    <row r="79" spans="1:16" s="3" customFormat="1" x14ac:dyDescent="0.25">
      <c r="A79" s="11"/>
      <c r="B79" s="2"/>
      <c r="C79" s="2"/>
      <c r="E79" s="12"/>
      <c r="H79" s="63"/>
      <c r="N79" s="15"/>
      <c r="O79" s="15"/>
      <c r="P79" s="15"/>
    </row>
    <row r="80" spans="1:16" s="3" customFormat="1" x14ac:dyDescent="0.25">
      <c r="A80" s="11"/>
      <c r="B80" s="2"/>
      <c r="C80" s="2"/>
      <c r="E80" s="12"/>
      <c r="H80" s="63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3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3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3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3"/>
      <c r="N84" s="15"/>
      <c r="O84" s="15"/>
      <c r="P84" s="15"/>
    </row>
    <row r="85" spans="1:16" s="3" customFormat="1" x14ac:dyDescent="0.25">
      <c r="A85" s="11"/>
      <c r="B85" s="2"/>
      <c r="C85" s="2"/>
      <c r="E85" s="12"/>
      <c r="H85" s="63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3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3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3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3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3"/>
      <c r="N90" s="15"/>
      <c r="O90" s="15"/>
      <c r="P90" s="15"/>
    </row>
  </sheetData>
  <mergeCells count="2">
    <mergeCell ref="A70:L70"/>
    <mergeCell ref="O70:P70"/>
  </mergeCells>
  <conditionalFormatting sqref="B3">
    <cfRule type="duplicateValues" dxfId="440" priority="2"/>
  </conditionalFormatting>
  <conditionalFormatting sqref="B4">
    <cfRule type="duplicateValues" dxfId="439" priority="1"/>
  </conditionalFormatting>
  <conditionalFormatting sqref="B5:B69">
    <cfRule type="duplicateValues" dxfId="438" priority="3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34</vt:i4>
      </vt:variant>
    </vt:vector>
  </HeadingPairs>
  <TitlesOfParts>
    <vt:vector size="68" baseType="lpstr">
      <vt:lpstr>040_Sicepat</vt:lpstr>
      <vt:lpstr>403950</vt:lpstr>
      <vt:lpstr>402443</vt:lpstr>
      <vt:lpstr>403933</vt:lpstr>
      <vt:lpstr>402448</vt:lpstr>
      <vt:lpstr>402319</vt:lpstr>
      <vt:lpstr>403935</vt:lpstr>
      <vt:lpstr>402324</vt:lpstr>
      <vt:lpstr>403281</vt:lpstr>
      <vt:lpstr>402327</vt:lpstr>
      <vt:lpstr>404007</vt:lpstr>
      <vt:lpstr>402332</vt:lpstr>
      <vt:lpstr>404009</vt:lpstr>
      <vt:lpstr>402335</vt:lpstr>
      <vt:lpstr>404014</vt:lpstr>
      <vt:lpstr>402340</vt:lpstr>
      <vt:lpstr>404017</vt:lpstr>
      <vt:lpstr>402343</vt:lpstr>
      <vt:lpstr>404019</vt:lpstr>
      <vt:lpstr>402347</vt:lpstr>
      <vt:lpstr>404021</vt:lpstr>
      <vt:lpstr>402350</vt:lpstr>
      <vt:lpstr>404023</vt:lpstr>
      <vt:lpstr>403855</vt:lpstr>
      <vt:lpstr>403941</vt:lpstr>
      <vt:lpstr>403859</vt:lpstr>
      <vt:lpstr>403863</vt:lpstr>
      <vt:lpstr>403943</vt:lpstr>
      <vt:lpstr>403865</vt:lpstr>
      <vt:lpstr>403867</vt:lpstr>
      <vt:lpstr>403212</vt:lpstr>
      <vt:lpstr>403871</vt:lpstr>
      <vt:lpstr>404024</vt:lpstr>
      <vt:lpstr>403873</vt:lpstr>
      <vt:lpstr>'040_Sicepat'!Print_Titles</vt:lpstr>
      <vt:lpstr>'402319'!Print_Titles</vt:lpstr>
      <vt:lpstr>'402324'!Print_Titles</vt:lpstr>
      <vt:lpstr>'402327'!Print_Titles</vt:lpstr>
      <vt:lpstr>'402332'!Print_Titles</vt:lpstr>
      <vt:lpstr>'402335'!Print_Titles</vt:lpstr>
      <vt:lpstr>'402340'!Print_Titles</vt:lpstr>
      <vt:lpstr>'402343'!Print_Titles</vt:lpstr>
      <vt:lpstr>'402347'!Print_Titles</vt:lpstr>
      <vt:lpstr>'402350'!Print_Titles</vt:lpstr>
      <vt:lpstr>'402443'!Print_Titles</vt:lpstr>
      <vt:lpstr>'402448'!Print_Titles</vt:lpstr>
      <vt:lpstr>'403212'!Print_Titles</vt:lpstr>
      <vt:lpstr>'403281'!Print_Titles</vt:lpstr>
      <vt:lpstr>'403855'!Print_Titles</vt:lpstr>
      <vt:lpstr>'403859'!Print_Titles</vt:lpstr>
      <vt:lpstr>'403863'!Print_Titles</vt:lpstr>
      <vt:lpstr>'403865'!Print_Titles</vt:lpstr>
      <vt:lpstr>'403867'!Print_Titles</vt:lpstr>
      <vt:lpstr>'403871'!Print_Titles</vt:lpstr>
      <vt:lpstr>'403873'!Print_Titles</vt:lpstr>
      <vt:lpstr>'403933'!Print_Titles</vt:lpstr>
      <vt:lpstr>'403935'!Print_Titles</vt:lpstr>
      <vt:lpstr>'403941'!Print_Titles</vt:lpstr>
      <vt:lpstr>'403943'!Print_Titles</vt:lpstr>
      <vt:lpstr>'403950'!Print_Titles</vt:lpstr>
      <vt:lpstr>'404007'!Print_Titles</vt:lpstr>
      <vt:lpstr>'404009'!Print_Titles</vt:lpstr>
      <vt:lpstr>'404014'!Print_Titles</vt:lpstr>
      <vt:lpstr>'404017'!Print_Titles</vt:lpstr>
      <vt:lpstr>'404019'!Print_Titles</vt:lpstr>
      <vt:lpstr>'404021'!Print_Titles</vt:lpstr>
      <vt:lpstr>'404023'!Print_Titles</vt:lpstr>
      <vt:lpstr>'404024'!Print_Titles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2021-12-11T06:11:22Z</cp:lastPrinted>
  <dcterms:created xsi:type="dcterms:W3CDTF">2021-07-02T11:08:00Z</dcterms:created>
  <dcterms:modified xsi:type="dcterms:W3CDTF">2021-12-11T07:07:32Z</dcterms:modified>
</cp:coreProperties>
</file>