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4240" windowHeight="13740" tabRatio="842" activeTab="2"/>
  </bookViews>
  <sheets>
    <sheet name="41_Sicepat_Jayapura" sheetId="2" r:id="rId1"/>
    <sheet name="402548" sheetId="26" r:id="rId2"/>
    <sheet name="402550" sheetId="57" r:id="rId3"/>
  </sheets>
  <definedNames>
    <definedName name="_xlnm.Print_Titles" localSheetId="1">'402548'!$2:$2</definedName>
    <definedName name="_xlnm.Print_Titles" localSheetId="2">'402550'!$2:$2</definedName>
    <definedName name="_xlnm.Print_Titles" localSheetId="0">'41_Sicepat_Jayapura'!$2:$17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57" l="1"/>
  <c r="N8" i="57"/>
  <c r="O34" i="26" l="1"/>
  <c r="N34" i="26"/>
  <c r="P3" i="57" l="1"/>
  <c r="J19" i="2"/>
  <c r="E19" i="2"/>
  <c r="E18" i="2"/>
  <c r="P15" i="26" l="1"/>
  <c r="P14" i="26"/>
  <c r="P13" i="26"/>
  <c r="P12" i="26"/>
  <c r="P11" i="26"/>
  <c r="P10" i="26"/>
  <c r="P9" i="26"/>
  <c r="P8" i="26"/>
  <c r="P7" i="26"/>
  <c r="P6" i="26"/>
  <c r="P5" i="26"/>
  <c r="P4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B19" i="2" l="1"/>
  <c r="B18" i="2"/>
  <c r="C19" i="2" l="1"/>
  <c r="C18" i="2"/>
  <c r="M8" i="57"/>
  <c r="P7" i="57"/>
  <c r="P6" i="57"/>
  <c r="P5" i="57"/>
  <c r="P4" i="57"/>
  <c r="P9" i="57"/>
  <c r="P33" i="26"/>
  <c r="P10" i="57" l="1"/>
  <c r="P11" i="57" s="1"/>
  <c r="P12" i="57" l="1"/>
  <c r="P13" i="57" s="1"/>
  <c r="I25" i="2"/>
  <c r="I24" i="2"/>
  <c r="I26" i="2" s="1"/>
  <c r="P29" i="26"/>
  <c r="P30" i="26"/>
  <c r="P31" i="26"/>
  <c r="P32" i="26"/>
  <c r="G18" i="2" l="1"/>
  <c r="J18" i="2" s="1"/>
  <c r="J20" i="2" s="1"/>
  <c r="M34" i="26"/>
  <c r="P3" i="26"/>
  <c r="P35" i="26" s="1"/>
  <c r="P36" i="26" l="1"/>
  <c r="P37" i="26" l="1"/>
  <c r="P38" i="26"/>
  <c r="P39" i="26" l="1"/>
  <c r="A19" i="2"/>
  <c r="I37" i="2" l="1"/>
  <c r="J22" i="2" l="1"/>
  <c r="J23" i="2" s="1"/>
  <c r="J25" i="2" s="1"/>
  <c r="J24" i="2" l="1"/>
  <c r="J26" i="2" s="1"/>
</calcChain>
</file>

<file path=xl/sharedStrings.xml><?xml version="1.0" encoding="utf-8"?>
<sst xmlns="http://schemas.openxmlformats.org/spreadsheetml/2006/main" count="271" uniqueCount="106">
  <si>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</si>
  <si>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</si>
  <si>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</si>
  <si>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</si>
  <si>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</si>
  <si>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</si>
  <si>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</si>
  <si>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</si>
  <si>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</si>
  <si>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</si>
  <si>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</si>
  <si>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</si>
  <si>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</si>
  <si>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</si>
  <si>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</si>
  <si>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</si>
  <si>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</si>
  <si>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</si>
  <si>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</si>
  <si>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</si>
  <si>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</si>
  <si>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</si>
  <si>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</si>
  <si>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</si>
  <si>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</si>
  <si>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</si>
  <si>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</si>
  <si>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</si>
  <si>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</si>
  <si>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</si>
  <si>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</si>
  <si>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</si>
  <si>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</si>
  <si>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</si>
  <si>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</si>
  <si>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</si>
  <si>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</si>
  <si>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</si>
  <si>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</si>
  <si>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</si>
  <si>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</si>
  <si>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</si>
  <si>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</si>
  <si>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</si>
  <si>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</si>
  <si>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</si>
  <si>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</si>
  <si>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</si>
  <si>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</si>
  <si>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</si>
  <si>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</si>
  <si>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</si>
  <si>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</si>
  <si>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</si>
  <si>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</si>
  <si>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</si>
  <si>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PENGIRIMAN BARANG TUJUAN JAYAPURA</t>
  </si>
  <si>
    <t>JAYAPURA</t>
  </si>
  <si>
    <t>DMD/2110/18/AWSD8674</t>
  </si>
  <si>
    <t>GSK211013EOH294</t>
  </si>
  <si>
    <t>GSK211018CES714</t>
  </si>
  <si>
    <t>GSK211018EOV465</t>
  </si>
  <si>
    <t>GSK211018ONJ734</t>
  </si>
  <si>
    <t>GSK211018TEV049</t>
  </si>
  <si>
    <t>GSK211018XHD140</t>
  </si>
  <si>
    <t>GSK211018UIQ870</t>
  </si>
  <si>
    <t>GSK211013GRL429</t>
  </si>
  <si>
    <t>GSK211018ALB806</t>
  </si>
  <si>
    <t>GSK211013UFZ317</t>
  </si>
  <si>
    <t>GSK211013TOV832</t>
  </si>
  <si>
    <t>GSK211013BSU234</t>
  </si>
  <si>
    <t>GSK211013UAV678</t>
  </si>
  <si>
    <t>GSK211018WHJ067</t>
  </si>
  <si>
    <t>GSK211018NZX086</t>
  </si>
  <si>
    <t>GSK211002CXQ263</t>
  </si>
  <si>
    <t>GSK211013ZSQ263</t>
  </si>
  <si>
    <t>GSK211013LYV162</t>
  </si>
  <si>
    <t>GSK211014ZFG293</t>
  </si>
  <si>
    <t>GSK211013PXI041</t>
  </si>
  <si>
    <t>GSK211013MTB146</t>
  </si>
  <si>
    <t>GSK211018KRG293</t>
  </si>
  <si>
    <t>GSK211013ZEV720</t>
  </si>
  <si>
    <t>GSK211013NUY239</t>
  </si>
  <si>
    <t>GSK211013CEZ730</t>
  </si>
  <si>
    <t>GSK211013EQL721</t>
  </si>
  <si>
    <t>GSK211013AVT793</t>
  </si>
  <si>
    <t>GSK211013BPG198</t>
  </si>
  <si>
    <t>GSK211013PXR187</t>
  </si>
  <si>
    <t>GSK211018NVI249</t>
  </si>
  <si>
    <t>GSK211018QRW148</t>
  </si>
  <si>
    <t>DMP DJJ (JAYAPURA)</t>
  </si>
  <si>
    <t>KM SINABUNG</t>
  </si>
  <si>
    <t>28-Okt-21</t>
  </si>
  <si>
    <t>5/11/2021 SALWA</t>
  </si>
  <si>
    <t>DMD/2110/26/XEDM4621</t>
  </si>
  <si>
    <t>GSK211026UCG871</t>
  </si>
  <si>
    <t>GSK211026IFZ748</t>
  </si>
  <si>
    <t>GSK211026NMQ092</t>
  </si>
  <si>
    <t>GSK211026ZKJ682</t>
  </si>
  <si>
    <t>GSK211026ODY129</t>
  </si>
  <si>
    <t>26-Okt-21</t>
  </si>
  <si>
    <t>KM LABODAR</t>
  </si>
  <si>
    <t xml:space="preserve"> 041/PCI/PI/XI/21</t>
  </si>
  <si>
    <t xml:space="preserve"> 30 November 21</t>
  </si>
  <si>
    <t>OKTOBER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</si>
  <si>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Delapan Puluh Empat Ribu Tiga Ratus Sembilan Puluh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</si>
</sst>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409575</xdr:colOff>
      <xdr:row>36</xdr:row>
      <xdr:rowOff>153704</xdr:rowOff>
    </xdr:from>
    <xdr:to>
      <xdr:col>10</xdr:col>
      <xdr:colOff>390525</xdr:colOff>
      <xdr:row>42</xdr:row>
      <xdr:rowOff>200024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9725" y="8640479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3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7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4"/>
  <sheetViews>
    <sheetView topLeftCell="A13" workbookViewId="0">
      <selection activeCell="J21" sqref="J21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101" t="s">
        <v>14</v>
      </c>
      <c r="B10" s="102"/>
      <c r="C10" s="102"/>
      <c r="D10" s="102"/>
      <c r="E10" s="102"/>
      <c r="F10" s="102"/>
      <c r="G10" s="102"/>
      <c r="H10" s="102"/>
      <c r="I10" s="102"/>
      <c r="J10" s="103"/>
    </row>
    <row r="12" spans="1:10" x14ac:dyDescent="0.25">
      <c r="A12" s="17" t="s">
        <v>15</v>
      </c>
      <c r="B12" s="17" t="s">
        <v>16</v>
      </c>
      <c r="G12" s="98" t="s">
        <v>49</v>
      </c>
      <c r="H12" s="98"/>
      <c r="I12" s="22" t="s">
        <v>17</v>
      </c>
      <c r="J12" s="23" t="s">
        <v>102</v>
      </c>
    </row>
    <row r="13" spans="1:10" x14ac:dyDescent="0.25">
      <c r="G13" s="98" t="s">
        <v>18</v>
      </c>
      <c r="H13" s="98"/>
      <c r="I13" s="22" t="s">
        <v>17</v>
      </c>
      <c r="J13" s="24" t="s">
        <v>103</v>
      </c>
    </row>
    <row r="14" spans="1:10" x14ac:dyDescent="0.25">
      <c r="G14" s="98" t="s">
        <v>50</v>
      </c>
      <c r="H14" s="98"/>
      <c r="I14" s="22" t="s">
        <v>17</v>
      </c>
      <c r="J14" s="17" t="s">
        <v>57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104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104" t="s">
        <v>28</v>
      </c>
      <c r="I17" s="105"/>
      <c r="J17" s="28" t="s">
        <v>29</v>
      </c>
    </row>
    <row r="18" spans="1:12" ht="48" customHeight="1" x14ac:dyDescent="0.25">
      <c r="A18" s="29">
        <v>1</v>
      </c>
      <c r="B18" s="30">
        <f>'402548'!E3</f>
        <v>44487</v>
      </c>
      <c r="C18" s="82">
        <f>'402548'!A3</f>
        <v>402548</v>
      </c>
      <c r="D18" s="31" t="s">
        <v>56</v>
      </c>
      <c r="E18" s="31" t="str">
        <f>'402548'!D3</f>
        <v>DMP DJJ (JAYAPURA)</v>
      </c>
      <c r="F18" s="32">
        <v>31</v>
      </c>
      <c r="G18" s="95">
        <f>'402548'!N34</f>
        <v>729.93299999999988</v>
      </c>
      <c r="H18" s="106">
        <v>14000</v>
      </c>
      <c r="I18" s="107"/>
      <c r="J18" s="33">
        <f>G18*H18</f>
        <v>10219061.999999998</v>
      </c>
      <c r="L18"/>
    </row>
    <row r="19" spans="1:12" ht="48" customHeight="1" x14ac:dyDescent="0.25">
      <c r="A19" s="29">
        <f>A18+1</f>
        <v>2</v>
      </c>
      <c r="B19" s="30" t="str">
        <f>'402550'!E3</f>
        <v>26-Okt-21</v>
      </c>
      <c r="C19" s="82">
        <f>'402550'!A3</f>
        <v>402550</v>
      </c>
      <c r="D19" s="31" t="s">
        <v>56</v>
      </c>
      <c r="E19" s="31" t="str">
        <f>'402548'!D4</f>
        <v>DMP DJJ (JAYAPURA)</v>
      </c>
      <c r="F19" s="32">
        <v>5</v>
      </c>
      <c r="G19" s="96">
        <v>319</v>
      </c>
      <c r="H19" s="106">
        <v>14000</v>
      </c>
      <c r="I19" s="107"/>
      <c r="J19" s="33">
        <f>G19*H19</f>
        <v>4466000</v>
      </c>
      <c r="L19"/>
    </row>
    <row r="20" spans="1:12" ht="32.25" customHeight="1" thickBot="1" x14ac:dyDescent="0.3">
      <c r="A20" s="108" t="s">
        <v>30</v>
      </c>
      <c r="B20" s="109"/>
      <c r="C20" s="109"/>
      <c r="D20" s="109"/>
      <c r="E20" s="109"/>
      <c r="F20" s="109"/>
      <c r="G20" s="109"/>
      <c r="H20" s="109"/>
      <c r="I20" s="110"/>
      <c r="J20" s="34">
        <f>SUM(J18:J19)</f>
        <v>14685061.999999998</v>
      </c>
      <c r="L20" s="80"/>
    </row>
    <row r="21" spans="1:12" x14ac:dyDescent="0.25">
      <c r="A21" s="111"/>
      <c r="B21" s="111"/>
      <c r="C21" s="35"/>
      <c r="D21" s="35"/>
      <c r="E21" s="35"/>
      <c r="F21" s="35"/>
      <c r="G21" s="35"/>
      <c r="H21" s="36"/>
      <c r="I21" s="36"/>
      <c r="J21" s="37"/>
    </row>
    <row r="22" spans="1:12" x14ac:dyDescent="0.25">
      <c r="A22" s="83"/>
      <c r="B22" s="83"/>
      <c r="C22" s="83"/>
      <c r="D22" s="83"/>
      <c r="E22" s="83"/>
      <c r="F22" s="83"/>
      <c r="G22" s="38" t="s">
        <v>51</v>
      </c>
      <c r="H22" s="38"/>
      <c r="I22" s="36"/>
      <c r="J22" s="37">
        <f>J20*10%</f>
        <v>1468506.2</v>
      </c>
      <c r="L22" s="39"/>
    </row>
    <row r="23" spans="1:12" x14ac:dyDescent="0.25">
      <c r="A23" s="83"/>
      <c r="B23" s="83"/>
      <c r="C23" s="83"/>
      <c r="D23" s="83"/>
      <c r="E23" s="83"/>
      <c r="F23" s="83"/>
      <c r="G23" s="90" t="s">
        <v>52</v>
      </c>
      <c r="H23" s="90"/>
      <c r="I23" s="91"/>
      <c r="J23" s="93">
        <f>J20-J22</f>
        <v>13216555.799999999</v>
      </c>
      <c r="L23" s="39"/>
    </row>
    <row r="24" spans="1:12" x14ac:dyDescent="0.25">
      <c r="A24" s="83"/>
      <c r="B24" s="83"/>
      <c r="C24" s="83"/>
      <c r="D24" s="83"/>
      <c r="E24" s="83"/>
      <c r="F24" s="83"/>
      <c r="G24" s="38" t="s">
        <v>31</v>
      </c>
      <c r="H24" s="38"/>
      <c r="I24" s="39" t="e">
        <f>#REF!*1%</f>
        <v>#REF!</v>
      </c>
      <c r="J24" s="37">
        <f>J23*1%</f>
        <v>132165.55799999999</v>
      </c>
    </row>
    <row r="25" spans="1:12" ht="16.5" thickBot="1" x14ac:dyDescent="0.3">
      <c r="A25" s="83"/>
      <c r="B25" s="83"/>
      <c r="C25" s="83"/>
      <c r="D25" s="83"/>
      <c r="E25" s="83"/>
      <c r="F25" s="83"/>
      <c r="G25" s="92" t="s">
        <v>54</v>
      </c>
      <c r="H25" s="92"/>
      <c r="I25" s="40">
        <f>I21*10%</f>
        <v>0</v>
      </c>
      <c r="J25" s="40">
        <f>J23*2%</f>
        <v>264331.11599999998</v>
      </c>
    </row>
    <row r="26" spans="1:12" x14ac:dyDescent="0.25">
      <c r="E26" s="16"/>
      <c r="F26" s="16"/>
      <c r="G26" s="41" t="s">
        <v>55</v>
      </c>
      <c r="H26" s="41"/>
      <c r="I26" s="42" t="e">
        <f>I20+I24</f>
        <v>#REF!</v>
      </c>
      <c r="J26" s="42">
        <f>J23+J24-J25</f>
        <v>13084390.241999999</v>
      </c>
    </row>
    <row r="27" spans="1:12" x14ac:dyDescent="0.25">
      <c r="E27" s="16"/>
      <c r="F27" s="16"/>
      <c r="G27" s="41"/>
      <c r="H27" s="41"/>
      <c r="I27" s="42"/>
      <c r="J27" s="42"/>
    </row>
    <row r="28" spans="1:12" x14ac:dyDescent="0.25">
      <c r="A28" s="16" t="s">
        <v>105</v>
      </c>
      <c r="D28" s="16"/>
      <c r="E28" s="16"/>
      <c r="F28" s="16"/>
      <c r="G28" s="16"/>
      <c r="H28" s="41"/>
      <c r="I28" s="41"/>
      <c r="J28" s="42"/>
    </row>
    <row r="29" spans="1:12" x14ac:dyDescent="0.25">
      <c r="A29" s="43"/>
      <c r="D29" s="16"/>
      <c r="E29" s="16"/>
      <c r="F29" s="16"/>
      <c r="G29" s="16"/>
      <c r="H29" s="41"/>
      <c r="I29" s="41"/>
      <c r="J29" s="42"/>
    </row>
    <row r="30" spans="1:12" x14ac:dyDescent="0.25">
      <c r="D30" s="16"/>
      <c r="E30" s="16"/>
      <c r="F30" s="16"/>
      <c r="G30" s="16"/>
      <c r="H30" s="41"/>
      <c r="I30" s="41"/>
      <c r="J30" s="42"/>
    </row>
    <row r="31" spans="1:12" x14ac:dyDescent="0.25">
      <c r="A31" s="44" t="s">
        <v>33</v>
      </c>
    </row>
    <row r="32" spans="1:12" x14ac:dyDescent="0.25">
      <c r="A32" s="45" t="s">
        <v>34</v>
      </c>
      <c r="B32" s="46"/>
      <c r="C32" s="46"/>
      <c r="D32" s="47"/>
      <c r="E32" s="47"/>
      <c r="F32" s="47"/>
      <c r="G32" s="47"/>
    </row>
    <row r="33" spans="1:10" x14ac:dyDescent="0.25">
      <c r="A33" s="45" t="s">
        <v>35</v>
      </c>
      <c r="B33" s="46"/>
      <c r="C33" s="46"/>
      <c r="D33" s="47"/>
      <c r="E33" s="47"/>
      <c r="F33" s="47"/>
      <c r="G33" s="47"/>
    </row>
    <row r="34" spans="1:10" x14ac:dyDescent="0.25">
      <c r="A34" s="48" t="s">
        <v>36</v>
      </c>
      <c r="B34" s="49"/>
      <c r="C34" s="49"/>
      <c r="D34" s="47"/>
      <c r="E34" s="47"/>
      <c r="F34" s="47"/>
      <c r="G34" s="47"/>
    </row>
    <row r="35" spans="1:10" x14ac:dyDescent="0.25">
      <c r="A35" s="50" t="s">
        <v>8</v>
      </c>
      <c r="B35" s="51"/>
      <c r="C35" s="51"/>
      <c r="D35" s="47"/>
      <c r="E35" s="47"/>
      <c r="F35" s="47"/>
      <c r="G35" s="47"/>
    </row>
    <row r="36" spans="1:10" x14ac:dyDescent="0.25">
      <c r="A36" s="52"/>
      <c r="B36" s="52"/>
      <c r="C36" s="52"/>
    </row>
    <row r="37" spans="1:10" x14ac:dyDescent="0.25">
      <c r="H37" s="53" t="s">
        <v>37</v>
      </c>
      <c r="I37" s="99" t="str">
        <f>+J13</f>
        <v xml:space="preserve"> 30 November 21</v>
      </c>
      <c r="J37" s="100"/>
    </row>
    <row r="41" spans="1:10" ht="18" customHeight="1" x14ac:dyDescent="0.25"/>
    <row r="42" spans="1:10" ht="17.25" customHeight="1" x14ac:dyDescent="0.25"/>
    <row r="44" spans="1:10" x14ac:dyDescent="0.25">
      <c r="H44" s="97" t="s">
        <v>38</v>
      </c>
      <c r="I44" s="97"/>
      <c r="J44" s="97"/>
    </row>
  </sheetData>
  <mergeCells count="11">
    <mergeCell ref="A10:J10"/>
    <mergeCell ref="H17:I17"/>
    <mergeCell ref="H18:I18"/>
    <mergeCell ref="A20:I20"/>
    <mergeCell ref="A21:B21"/>
    <mergeCell ref="H19:I19"/>
    <mergeCell ref="H44:J44"/>
    <mergeCell ref="G14:H14"/>
    <mergeCell ref="G13:H13"/>
    <mergeCell ref="G12:H12"/>
    <mergeCell ref="I37:J3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39" sqref="C3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9.5703125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402548</v>
      </c>
      <c r="B3" s="72" t="s">
        <v>58</v>
      </c>
      <c r="C3" s="8" t="s">
        <v>59</v>
      </c>
      <c r="D3" s="74" t="s">
        <v>90</v>
      </c>
      <c r="E3" s="12">
        <v>44487</v>
      </c>
      <c r="F3" s="74" t="s">
        <v>91</v>
      </c>
      <c r="G3" s="12" t="s">
        <v>92</v>
      </c>
      <c r="H3" s="9" t="s">
        <v>93</v>
      </c>
      <c r="I3" s="1">
        <v>65</v>
      </c>
      <c r="J3" s="1">
        <v>57</v>
      </c>
      <c r="K3" s="1">
        <v>20</v>
      </c>
      <c r="L3" s="1">
        <v>14</v>
      </c>
      <c r="M3" s="78">
        <v>18.524999999999999</v>
      </c>
      <c r="N3" s="94">
        <v>18.524999999999999</v>
      </c>
      <c r="O3" s="63">
        <v>14000</v>
      </c>
      <c r="P3" s="64">
        <f>Table224578910112[[#This Row],[PEMBULATAN]]*O3</f>
        <v>259349.99999999997</v>
      </c>
    </row>
    <row r="4" spans="1:16" ht="26.25" customHeight="1" x14ac:dyDescent="0.2">
      <c r="A4" s="13"/>
      <c r="B4" s="73"/>
      <c r="C4" s="71" t="s">
        <v>60</v>
      </c>
      <c r="D4" s="76" t="s">
        <v>90</v>
      </c>
      <c r="E4" s="12">
        <v>44487</v>
      </c>
      <c r="F4" s="74" t="s">
        <v>91</v>
      </c>
      <c r="G4" s="12" t="s">
        <v>92</v>
      </c>
      <c r="H4" s="75" t="s">
        <v>93</v>
      </c>
      <c r="I4" s="15">
        <v>60</v>
      </c>
      <c r="J4" s="15">
        <v>41</v>
      </c>
      <c r="K4" s="15">
        <v>76</v>
      </c>
      <c r="L4" s="15">
        <v>31</v>
      </c>
      <c r="M4" s="79">
        <v>46.74</v>
      </c>
      <c r="N4" s="94">
        <v>46.74</v>
      </c>
      <c r="O4" s="63">
        <v>14000</v>
      </c>
      <c r="P4" s="64">
        <f>Table224578910112[[#This Row],[PEMBULATAN]]*O4</f>
        <v>654360</v>
      </c>
    </row>
    <row r="5" spans="1:16" ht="26.25" customHeight="1" x14ac:dyDescent="0.2">
      <c r="A5" s="13"/>
      <c r="B5" s="73"/>
      <c r="C5" s="71" t="s">
        <v>61</v>
      </c>
      <c r="D5" s="76" t="s">
        <v>90</v>
      </c>
      <c r="E5" s="12">
        <v>44487</v>
      </c>
      <c r="F5" s="74" t="s">
        <v>91</v>
      </c>
      <c r="G5" s="12" t="s">
        <v>92</v>
      </c>
      <c r="H5" s="75" t="s">
        <v>93</v>
      </c>
      <c r="I5" s="15">
        <v>43</v>
      </c>
      <c r="J5" s="15">
        <v>55</v>
      </c>
      <c r="K5" s="15">
        <v>25</v>
      </c>
      <c r="L5" s="15">
        <v>4</v>
      </c>
      <c r="M5" s="79">
        <v>14.78125</v>
      </c>
      <c r="N5" s="94">
        <v>14.78125</v>
      </c>
      <c r="O5" s="63">
        <v>14000</v>
      </c>
      <c r="P5" s="64">
        <f>Table224578910112[[#This Row],[PEMBULATAN]]*O5</f>
        <v>206937.5</v>
      </c>
    </row>
    <row r="6" spans="1:16" ht="26.25" customHeight="1" x14ac:dyDescent="0.2">
      <c r="A6" s="13"/>
      <c r="B6" s="73"/>
      <c r="C6" s="71" t="s">
        <v>62</v>
      </c>
      <c r="D6" s="76" t="s">
        <v>90</v>
      </c>
      <c r="E6" s="12">
        <v>44487</v>
      </c>
      <c r="F6" s="74" t="s">
        <v>91</v>
      </c>
      <c r="G6" s="12" t="s">
        <v>92</v>
      </c>
      <c r="H6" s="75" t="s">
        <v>93</v>
      </c>
      <c r="I6" s="15">
        <v>60</v>
      </c>
      <c r="J6" s="15">
        <v>41</v>
      </c>
      <c r="K6" s="15">
        <v>76</v>
      </c>
      <c r="L6" s="15">
        <v>31</v>
      </c>
      <c r="M6" s="79">
        <v>46.74</v>
      </c>
      <c r="N6" s="94">
        <v>46.74</v>
      </c>
      <c r="O6" s="63">
        <v>14000</v>
      </c>
      <c r="P6" s="64">
        <f>Table224578910112[[#This Row],[PEMBULATAN]]*O6</f>
        <v>654360</v>
      </c>
    </row>
    <row r="7" spans="1:16" ht="26.25" customHeight="1" x14ac:dyDescent="0.2">
      <c r="A7" s="13"/>
      <c r="B7" s="73"/>
      <c r="C7" s="71" t="s">
        <v>63</v>
      </c>
      <c r="D7" s="76" t="s">
        <v>90</v>
      </c>
      <c r="E7" s="12">
        <v>44487</v>
      </c>
      <c r="F7" s="74" t="s">
        <v>91</v>
      </c>
      <c r="G7" s="12" t="s">
        <v>92</v>
      </c>
      <c r="H7" s="75" t="s">
        <v>93</v>
      </c>
      <c r="I7" s="15">
        <v>60</v>
      </c>
      <c r="J7" s="15">
        <v>41</v>
      </c>
      <c r="K7" s="15">
        <v>76</v>
      </c>
      <c r="L7" s="15">
        <v>31</v>
      </c>
      <c r="M7" s="79">
        <v>46.74</v>
      </c>
      <c r="N7" s="94">
        <v>46.74</v>
      </c>
      <c r="O7" s="63">
        <v>14000</v>
      </c>
      <c r="P7" s="64">
        <f>Table224578910112[[#This Row],[PEMBULATAN]]*O7</f>
        <v>654360</v>
      </c>
    </row>
    <row r="8" spans="1:16" ht="26.25" customHeight="1" x14ac:dyDescent="0.2">
      <c r="A8" s="13"/>
      <c r="B8" s="73"/>
      <c r="C8" s="71" t="s">
        <v>64</v>
      </c>
      <c r="D8" s="76" t="s">
        <v>90</v>
      </c>
      <c r="E8" s="12">
        <v>44487</v>
      </c>
      <c r="F8" s="74" t="s">
        <v>91</v>
      </c>
      <c r="G8" s="12" t="s">
        <v>92</v>
      </c>
      <c r="H8" s="75" t="s">
        <v>93</v>
      </c>
      <c r="I8" s="15">
        <v>60</v>
      </c>
      <c r="J8" s="15">
        <v>41</v>
      </c>
      <c r="K8" s="15">
        <v>76</v>
      </c>
      <c r="L8" s="15">
        <v>31</v>
      </c>
      <c r="M8" s="79">
        <v>46.74</v>
      </c>
      <c r="N8" s="94">
        <v>46.74</v>
      </c>
      <c r="O8" s="63">
        <v>14000</v>
      </c>
      <c r="P8" s="64">
        <f>Table224578910112[[#This Row],[PEMBULATAN]]*O8</f>
        <v>654360</v>
      </c>
    </row>
    <row r="9" spans="1:16" ht="26.25" customHeight="1" x14ac:dyDescent="0.2">
      <c r="A9" s="13"/>
      <c r="B9" s="73"/>
      <c r="C9" s="71" t="s">
        <v>65</v>
      </c>
      <c r="D9" s="76" t="s">
        <v>90</v>
      </c>
      <c r="E9" s="12">
        <v>44487</v>
      </c>
      <c r="F9" s="74" t="s">
        <v>91</v>
      </c>
      <c r="G9" s="12" t="s">
        <v>92</v>
      </c>
      <c r="H9" s="75" t="s">
        <v>93</v>
      </c>
      <c r="I9" s="15">
        <v>60</v>
      </c>
      <c r="J9" s="15">
        <v>41</v>
      </c>
      <c r="K9" s="15">
        <v>76</v>
      </c>
      <c r="L9" s="15">
        <v>31</v>
      </c>
      <c r="M9" s="79">
        <v>46.74</v>
      </c>
      <c r="N9" s="94">
        <v>46.74</v>
      </c>
      <c r="O9" s="63">
        <v>14000</v>
      </c>
      <c r="P9" s="64">
        <f>Table224578910112[[#This Row],[PEMBULATAN]]*O9</f>
        <v>654360</v>
      </c>
    </row>
    <row r="10" spans="1:16" ht="26.25" customHeight="1" x14ac:dyDescent="0.2">
      <c r="A10" s="13"/>
      <c r="B10" s="73"/>
      <c r="C10" s="71" t="s">
        <v>66</v>
      </c>
      <c r="D10" s="76" t="s">
        <v>90</v>
      </c>
      <c r="E10" s="12">
        <v>44487</v>
      </c>
      <c r="F10" s="74" t="s">
        <v>91</v>
      </c>
      <c r="G10" s="12" t="s">
        <v>92</v>
      </c>
      <c r="H10" s="75" t="s">
        <v>93</v>
      </c>
      <c r="I10" s="15">
        <v>65</v>
      </c>
      <c r="J10" s="15">
        <v>57</v>
      </c>
      <c r="K10" s="15">
        <v>20</v>
      </c>
      <c r="L10" s="15">
        <v>14</v>
      </c>
      <c r="M10" s="79">
        <v>18.524999999999999</v>
      </c>
      <c r="N10" s="94">
        <v>18.524999999999999</v>
      </c>
      <c r="O10" s="63">
        <v>14000</v>
      </c>
      <c r="P10" s="64">
        <f>Table224578910112[[#This Row],[PEMBULATAN]]*O10</f>
        <v>259349.99999999997</v>
      </c>
    </row>
    <row r="11" spans="1:16" ht="26.25" customHeight="1" x14ac:dyDescent="0.2">
      <c r="A11" s="13"/>
      <c r="B11" s="73"/>
      <c r="C11" s="71" t="s">
        <v>67</v>
      </c>
      <c r="D11" s="76" t="s">
        <v>90</v>
      </c>
      <c r="E11" s="12">
        <v>44487</v>
      </c>
      <c r="F11" s="74" t="s">
        <v>91</v>
      </c>
      <c r="G11" s="12" t="s">
        <v>92</v>
      </c>
      <c r="H11" s="75" t="s">
        <v>93</v>
      </c>
      <c r="I11" s="15">
        <v>21</v>
      </c>
      <c r="J11" s="15">
        <v>23</v>
      </c>
      <c r="K11" s="15">
        <v>10</v>
      </c>
      <c r="L11" s="15">
        <v>4</v>
      </c>
      <c r="M11" s="79">
        <v>1.2075</v>
      </c>
      <c r="N11" s="94">
        <v>4</v>
      </c>
      <c r="O11" s="63">
        <v>14000</v>
      </c>
      <c r="P11" s="64">
        <f>Table224578910112[[#This Row],[PEMBULATAN]]*O11</f>
        <v>56000</v>
      </c>
    </row>
    <row r="12" spans="1:16" ht="26.25" customHeight="1" x14ac:dyDescent="0.2">
      <c r="A12" s="13"/>
      <c r="B12" s="73"/>
      <c r="C12" s="71" t="s">
        <v>68</v>
      </c>
      <c r="D12" s="76" t="s">
        <v>90</v>
      </c>
      <c r="E12" s="12">
        <v>44487</v>
      </c>
      <c r="F12" s="74" t="s">
        <v>91</v>
      </c>
      <c r="G12" s="12" t="s">
        <v>92</v>
      </c>
      <c r="H12" s="75" t="s">
        <v>93</v>
      </c>
      <c r="I12" s="15">
        <v>65</v>
      </c>
      <c r="J12" s="15">
        <v>57</v>
      </c>
      <c r="K12" s="15">
        <v>20</v>
      </c>
      <c r="L12" s="15">
        <v>14</v>
      </c>
      <c r="M12" s="79">
        <v>18.524999999999999</v>
      </c>
      <c r="N12" s="94">
        <v>18.524999999999999</v>
      </c>
      <c r="O12" s="63">
        <v>14000</v>
      </c>
      <c r="P12" s="64">
        <f>Table224578910112[[#This Row],[PEMBULATAN]]*O12</f>
        <v>259349.99999999997</v>
      </c>
    </row>
    <row r="13" spans="1:16" ht="26.25" customHeight="1" x14ac:dyDescent="0.2">
      <c r="A13" s="13"/>
      <c r="B13" s="73"/>
      <c r="C13" s="71" t="s">
        <v>69</v>
      </c>
      <c r="D13" s="76" t="s">
        <v>90</v>
      </c>
      <c r="E13" s="12">
        <v>44487</v>
      </c>
      <c r="F13" s="74" t="s">
        <v>91</v>
      </c>
      <c r="G13" s="12" t="s">
        <v>92</v>
      </c>
      <c r="H13" s="75" t="s">
        <v>93</v>
      </c>
      <c r="I13" s="15">
        <v>65</v>
      </c>
      <c r="J13" s="15">
        <v>57</v>
      </c>
      <c r="K13" s="15">
        <v>20</v>
      </c>
      <c r="L13" s="15">
        <v>14</v>
      </c>
      <c r="M13" s="79">
        <v>18.524999999999999</v>
      </c>
      <c r="N13" s="94">
        <v>18.524999999999999</v>
      </c>
      <c r="O13" s="63">
        <v>14000</v>
      </c>
      <c r="P13" s="64">
        <f>Table224578910112[[#This Row],[PEMBULATAN]]*O13</f>
        <v>259349.99999999997</v>
      </c>
    </row>
    <row r="14" spans="1:16" ht="26.25" customHeight="1" x14ac:dyDescent="0.2">
      <c r="A14" s="13"/>
      <c r="B14" s="73"/>
      <c r="C14" s="71" t="s">
        <v>70</v>
      </c>
      <c r="D14" s="76" t="s">
        <v>90</v>
      </c>
      <c r="E14" s="12">
        <v>44487</v>
      </c>
      <c r="F14" s="74" t="s">
        <v>91</v>
      </c>
      <c r="G14" s="12" t="s">
        <v>92</v>
      </c>
      <c r="H14" s="75" t="s">
        <v>93</v>
      </c>
      <c r="I14" s="15">
        <v>65</v>
      </c>
      <c r="J14" s="15">
        <v>57</v>
      </c>
      <c r="K14" s="15">
        <v>20</v>
      </c>
      <c r="L14" s="15">
        <v>14</v>
      </c>
      <c r="M14" s="79">
        <v>18.524999999999999</v>
      </c>
      <c r="N14" s="94">
        <v>18.524999999999999</v>
      </c>
      <c r="O14" s="63">
        <v>14000</v>
      </c>
      <c r="P14" s="64">
        <f>Table224578910112[[#This Row],[PEMBULATAN]]*O14</f>
        <v>259349.99999999997</v>
      </c>
    </row>
    <row r="15" spans="1:16" ht="26.25" customHeight="1" x14ac:dyDescent="0.2">
      <c r="A15" s="13"/>
      <c r="B15" s="73"/>
      <c r="C15" s="71" t="s">
        <v>71</v>
      </c>
      <c r="D15" s="76" t="s">
        <v>90</v>
      </c>
      <c r="E15" s="12">
        <v>44487</v>
      </c>
      <c r="F15" s="74" t="s">
        <v>91</v>
      </c>
      <c r="G15" s="12" t="s">
        <v>92</v>
      </c>
      <c r="H15" s="75" t="s">
        <v>93</v>
      </c>
      <c r="I15" s="15">
        <v>65</v>
      </c>
      <c r="J15" s="15">
        <v>57</v>
      </c>
      <c r="K15" s="15">
        <v>20</v>
      </c>
      <c r="L15" s="15">
        <v>14</v>
      </c>
      <c r="M15" s="79">
        <v>18.524999999999999</v>
      </c>
      <c r="N15" s="94">
        <v>18.524999999999999</v>
      </c>
      <c r="O15" s="63">
        <v>14000</v>
      </c>
      <c r="P15" s="64">
        <f>Table224578910112[[#This Row],[PEMBULATAN]]*O15</f>
        <v>259349.99999999997</v>
      </c>
    </row>
    <row r="16" spans="1:16" ht="26.25" customHeight="1" x14ac:dyDescent="0.2">
      <c r="A16" s="13"/>
      <c r="B16" s="73"/>
      <c r="C16" s="71" t="s">
        <v>72</v>
      </c>
      <c r="D16" s="76" t="s">
        <v>90</v>
      </c>
      <c r="E16" s="12">
        <v>44487</v>
      </c>
      <c r="F16" s="74" t="s">
        <v>91</v>
      </c>
      <c r="G16" s="12" t="s">
        <v>92</v>
      </c>
      <c r="H16" s="75" t="s">
        <v>93</v>
      </c>
      <c r="I16" s="15">
        <v>36</v>
      </c>
      <c r="J16" s="15">
        <v>38</v>
      </c>
      <c r="K16" s="15">
        <v>14</v>
      </c>
      <c r="L16" s="15">
        <v>8</v>
      </c>
      <c r="M16" s="79">
        <v>4.7880000000000003</v>
      </c>
      <c r="N16" s="94">
        <v>8</v>
      </c>
      <c r="O16" s="63">
        <v>14000</v>
      </c>
      <c r="P16" s="64">
        <f>Table224578910112[[#This Row],[PEMBULATAN]]*O16</f>
        <v>112000</v>
      </c>
    </row>
    <row r="17" spans="1:16" ht="26.25" customHeight="1" x14ac:dyDescent="0.2">
      <c r="A17" s="13"/>
      <c r="B17" s="73"/>
      <c r="C17" s="71" t="s">
        <v>73</v>
      </c>
      <c r="D17" s="76" t="s">
        <v>90</v>
      </c>
      <c r="E17" s="12">
        <v>44487</v>
      </c>
      <c r="F17" s="74" t="s">
        <v>91</v>
      </c>
      <c r="G17" s="12" t="s">
        <v>92</v>
      </c>
      <c r="H17" s="75" t="s">
        <v>93</v>
      </c>
      <c r="I17" s="15">
        <v>84</v>
      </c>
      <c r="J17" s="15">
        <v>54</v>
      </c>
      <c r="K17" s="15">
        <v>22</v>
      </c>
      <c r="L17" s="15">
        <v>4</v>
      </c>
      <c r="M17" s="79">
        <v>24.948</v>
      </c>
      <c r="N17" s="94">
        <v>24.948</v>
      </c>
      <c r="O17" s="63">
        <v>14000</v>
      </c>
      <c r="P17" s="64">
        <f>Table224578910112[[#This Row],[PEMBULATAN]]*O17</f>
        <v>349272</v>
      </c>
    </row>
    <row r="18" spans="1:16" ht="26.25" customHeight="1" x14ac:dyDescent="0.2">
      <c r="A18" s="13"/>
      <c r="B18" s="73"/>
      <c r="C18" s="71" t="s">
        <v>74</v>
      </c>
      <c r="D18" s="76" t="s">
        <v>90</v>
      </c>
      <c r="E18" s="12">
        <v>44487</v>
      </c>
      <c r="F18" s="74" t="s">
        <v>91</v>
      </c>
      <c r="G18" s="12" t="s">
        <v>92</v>
      </c>
      <c r="H18" s="75" t="s">
        <v>93</v>
      </c>
      <c r="I18" s="15">
        <v>42</v>
      </c>
      <c r="J18" s="15">
        <v>12</v>
      </c>
      <c r="K18" s="15">
        <v>17</v>
      </c>
      <c r="L18" s="15">
        <v>3</v>
      </c>
      <c r="M18" s="79">
        <v>2.1419999999999999</v>
      </c>
      <c r="N18" s="94">
        <v>3</v>
      </c>
      <c r="O18" s="63">
        <v>14000</v>
      </c>
      <c r="P18" s="64">
        <f>Table224578910112[[#This Row],[PEMBULATAN]]*O18</f>
        <v>42000</v>
      </c>
    </row>
    <row r="19" spans="1:16" ht="26.25" customHeight="1" x14ac:dyDescent="0.2">
      <c r="A19" s="13"/>
      <c r="B19" s="73"/>
      <c r="C19" s="71" t="s">
        <v>75</v>
      </c>
      <c r="D19" s="76" t="s">
        <v>90</v>
      </c>
      <c r="E19" s="12">
        <v>44487</v>
      </c>
      <c r="F19" s="74" t="s">
        <v>91</v>
      </c>
      <c r="G19" s="12" t="s">
        <v>92</v>
      </c>
      <c r="H19" s="75" t="s">
        <v>93</v>
      </c>
      <c r="I19" s="15">
        <v>46</v>
      </c>
      <c r="J19" s="15">
        <v>46</v>
      </c>
      <c r="K19" s="15">
        <v>44</v>
      </c>
      <c r="L19" s="15">
        <v>4</v>
      </c>
      <c r="M19" s="79">
        <v>23.276</v>
      </c>
      <c r="N19" s="94">
        <v>23.276</v>
      </c>
      <c r="O19" s="63">
        <v>14000</v>
      </c>
      <c r="P19" s="64">
        <f>Table224578910112[[#This Row],[PEMBULATAN]]*O19</f>
        <v>325864</v>
      </c>
    </row>
    <row r="20" spans="1:16" ht="26.25" customHeight="1" x14ac:dyDescent="0.2">
      <c r="A20" s="13"/>
      <c r="B20" s="73"/>
      <c r="C20" s="71" t="s">
        <v>76</v>
      </c>
      <c r="D20" s="76" t="s">
        <v>90</v>
      </c>
      <c r="E20" s="12">
        <v>44487</v>
      </c>
      <c r="F20" s="74" t="s">
        <v>91</v>
      </c>
      <c r="G20" s="12" t="s">
        <v>92</v>
      </c>
      <c r="H20" s="75" t="s">
        <v>93</v>
      </c>
      <c r="I20" s="15">
        <v>46</v>
      </c>
      <c r="J20" s="15">
        <v>46</v>
      </c>
      <c r="K20" s="15">
        <v>44</v>
      </c>
      <c r="L20" s="15">
        <v>4</v>
      </c>
      <c r="M20" s="79">
        <v>23.276</v>
      </c>
      <c r="N20" s="94">
        <v>23.276</v>
      </c>
      <c r="O20" s="63">
        <v>14000</v>
      </c>
      <c r="P20" s="64">
        <f>Table224578910112[[#This Row],[PEMBULATAN]]*O20</f>
        <v>325864</v>
      </c>
    </row>
    <row r="21" spans="1:16" ht="26.25" customHeight="1" x14ac:dyDescent="0.2">
      <c r="A21" s="13"/>
      <c r="B21" s="73"/>
      <c r="C21" s="71" t="s">
        <v>77</v>
      </c>
      <c r="D21" s="76" t="s">
        <v>90</v>
      </c>
      <c r="E21" s="12">
        <v>44487</v>
      </c>
      <c r="F21" s="74" t="s">
        <v>91</v>
      </c>
      <c r="G21" s="12" t="s">
        <v>92</v>
      </c>
      <c r="H21" s="75" t="s">
        <v>93</v>
      </c>
      <c r="I21" s="15">
        <v>77</v>
      </c>
      <c r="J21" s="15">
        <v>47</v>
      </c>
      <c r="K21" s="15">
        <v>43</v>
      </c>
      <c r="L21" s="15">
        <v>8</v>
      </c>
      <c r="M21" s="79">
        <v>38.904249999999998</v>
      </c>
      <c r="N21" s="94">
        <v>38.904249999999998</v>
      </c>
      <c r="O21" s="63">
        <v>14000</v>
      </c>
      <c r="P21" s="64">
        <f>Table224578910112[[#This Row],[PEMBULATAN]]*O21</f>
        <v>544659.5</v>
      </c>
    </row>
    <row r="22" spans="1:16" ht="26.25" customHeight="1" x14ac:dyDescent="0.2">
      <c r="A22" s="13"/>
      <c r="B22" s="73"/>
      <c r="C22" s="71" t="s">
        <v>78</v>
      </c>
      <c r="D22" s="76" t="s">
        <v>90</v>
      </c>
      <c r="E22" s="12">
        <v>44487</v>
      </c>
      <c r="F22" s="74" t="s">
        <v>91</v>
      </c>
      <c r="G22" s="12" t="s">
        <v>92</v>
      </c>
      <c r="H22" s="75" t="s">
        <v>93</v>
      </c>
      <c r="I22" s="15">
        <v>47</v>
      </c>
      <c r="J22" s="15">
        <v>45</v>
      </c>
      <c r="K22" s="15">
        <v>40</v>
      </c>
      <c r="L22" s="15">
        <v>4</v>
      </c>
      <c r="M22" s="79">
        <v>21.15</v>
      </c>
      <c r="N22" s="94">
        <v>21.15</v>
      </c>
      <c r="O22" s="63">
        <v>14000</v>
      </c>
      <c r="P22" s="64">
        <f>Table224578910112[[#This Row],[PEMBULATAN]]*O22</f>
        <v>296100</v>
      </c>
    </row>
    <row r="23" spans="1:16" ht="26.25" customHeight="1" x14ac:dyDescent="0.2">
      <c r="A23" s="13"/>
      <c r="B23" s="73"/>
      <c r="C23" s="71" t="s">
        <v>79</v>
      </c>
      <c r="D23" s="76" t="s">
        <v>90</v>
      </c>
      <c r="E23" s="12">
        <v>44487</v>
      </c>
      <c r="F23" s="74" t="s">
        <v>91</v>
      </c>
      <c r="G23" s="12" t="s">
        <v>92</v>
      </c>
      <c r="H23" s="75" t="s">
        <v>93</v>
      </c>
      <c r="I23" s="15">
        <v>47</v>
      </c>
      <c r="J23" s="15">
        <v>45</v>
      </c>
      <c r="K23" s="15">
        <v>40</v>
      </c>
      <c r="L23" s="15">
        <v>4</v>
      </c>
      <c r="M23" s="79">
        <v>21.15</v>
      </c>
      <c r="N23" s="94">
        <v>21.15</v>
      </c>
      <c r="O23" s="63">
        <v>14000</v>
      </c>
      <c r="P23" s="64">
        <f>Table224578910112[[#This Row],[PEMBULATAN]]*O23</f>
        <v>296100</v>
      </c>
    </row>
    <row r="24" spans="1:16" ht="26.25" customHeight="1" x14ac:dyDescent="0.2">
      <c r="A24" s="13"/>
      <c r="B24" s="73"/>
      <c r="C24" s="71" t="s">
        <v>80</v>
      </c>
      <c r="D24" s="76" t="s">
        <v>90</v>
      </c>
      <c r="E24" s="12">
        <v>44487</v>
      </c>
      <c r="F24" s="74" t="s">
        <v>91</v>
      </c>
      <c r="G24" s="12" t="s">
        <v>92</v>
      </c>
      <c r="H24" s="75" t="s">
        <v>93</v>
      </c>
      <c r="I24" s="15">
        <v>65</v>
      </c>
      <c r="J24" s="15">
        <v>57</v>
      </c>
      <c r="K24" s="15">
        <v>20</v>
      </c>
      <c r="L24" s="15">
        <v>14</v>
      </c>
      <c r="M24" s="79">
        <v>18.524999999999999</v>
      </c>
      <c r="N24" s="94">
        <v>18.524999999999999</v>
      </c>
      <c r="O24" s="63">
        <v>14000</v>
      </c>
      <c r="P24" s="64">
        <f>Table224578910112[[#This Row],[PEMBULATAN]]*O24</f>
        <v>259349.99999999997</v>
      </c>
    </row>
    <row r="25" spans="1:16" ht="26.25" customHeight="1" x14ac:dyDescent="0.2">
      <c r="A25" s="13"/>
      <c r="B25" s="73"/>
      <c r="C25" s="71" t="s">
        <v>81</v>
      </c>
      <c r="D25" s="76" t="s">
        <v>90</v>
      </c>
      <c r="E25" s="12">
        <v>44487</v>
      </c>
      <c r="F25" s="74" t="s">
        <v>91</v>
      </c>
      <c r="G25" s="12" t="s">
        <v>92</v>
      </c>
      <c r="H25" s="75" t="s">
        <v>93</v>
      </c>
      <c r="I25" s="15">
        <v>65</v>
      </c>
      <c r="J25" s="15">
        <v>57</v>
      </c>
      <c r="K25" s="15">
        <v>20</v>
      </c>
      <c r="L25" s="15">
        <v>14</v>
      </c>
      <c r="M25" s="79">
        <v>18.524999999999999</v>
      </c>
      <c r="N25" s="94">
        <v>18.524999999999999</v>
      </c>
      <c r="O25" s="63">
        <v>14000</v>
      </c>
      <c r="P25" s="64">
        <f>Table224578910112[[#This Row],[PEMBULATAN]]*O25</f>
        <v>259349.99999999997</v>
      </c>
    </row>
    <row r="26" spans="1:16" ht="26.25" customHeight="1" x14ac:dyDescent="0.2">
      <c r="A26" s="13"/>
      <c r="B26" s="73"/>
      <c r="C26" s="71" t="s">
        <v>82</v>
      </c>
      <c r="D26" s="76" t="s">
        <v>90</v>
      </c>
      <c r="E26" s="12">
        <v>44487</v>
      </c>
      <c r="F26" s="74" t="s">
        <v>91</v>
      </c>
      <c r="G26" s="12" t="s">
        <v>92</v>
      </c>
      <c r="H26" s="75" t="s">
        <v>93</v>
      </c>
      <c r="I26" s="15">
        <v>150</v>
      </c>
      <c r="J26" s="15">
        <v>65</v>
      </c>
      <c r="K26" s="15">
        <v>9</v>
      </c>
      <c r="L26" s="15">
        <v>14</v>
      </c>
      <c r="M26" s="79">
        <v>21.9375</v>
      </c>
      <c r="N26" s="94">
        <v>21.9375</v>
      </c>
      <c r="O26" s="63">
        <v>14000</v>
      </c>
      <c r="P26" s="64">
        <f>Table224578910112[[#This Row],[PEMBULATAN]]*O26</f>
        <v>307125</v>
      </c>
    </row>
    <row r="27" spans="1:16" ht="26.25" customHeight="1" x14ac:dyDescent="0.2">
      <c r="A27" s="13"/>
      <c r="B27" s="73"/>
      <c r="C27" s="71" t="s">
        <v>83</v>
      </c>
      <c r="D27" s="76" t="s">
        <v>90</v>
      </c>
      <c r="E27" s="12">
        <v>44487</v>
      </c>
      <c r="F27" s="74" t="s">
        <v>91</v>
      </c>
      <c r="G27" s="12" t="s">
        <v>92</v>
      </c>
      <c r="H27" s="75" t="s">
        <v>93</v>
      </c>
      <c r="I27" s="15">
        <v>150</v>
      </c>
      <c r="J27" s="15">
        <v>65</v>
      </c>
      <c r="K27" s="15">
        <v>9</v>
      </c>
      <c r="L27" s="15">
        <v>14</v>
      </c>
      <c r="M27" s="79">
        <v>21.9375</v>
      </c>
      <c r="N27" s="94">
        <v>21.9375</v>
      </c>
      <c r="O27" s="63">
        <v>14000</v>
      </c>
      <c r="P27" s="64">
        <f>Table224578910112[[#This Row],[PEMBULATAN]]*O27</f>
        <v>307125</v>
      </c>
    </row>
    <row r="28" spans="1:16" ht="26.25" customHeight="1" x14ac:dyDescent="0.2">
      <c r="A28" s="13"/>
      <c r="B28" s="73"/>
      <c r="C28" s="71" t="s">
        <v>84</v>
      </c>
      <c r="D28" s="76" t="s">
        <v>90</v>
      </c>
      <c r="E28" s="12">
        <v>44487</v>
      </c>
      <c r="F28" s="74" t="s">
        <v>91</v>
      </c>
      <c r="G28" s="12" t="s">
        <v>92</v>
      </c>
      <c r="H28" s="75" t="s">
        <v>93</v>
      </c>
      <c r="I28" s="15">
        <v>150</v>
      </c>
      <c r="J28" s="15">
        <v>65</v>
      </c>
      <c r="K28" s="15">
        <v>9</v>
      </c>
      <c r="L28" s="15">
        <v>14</v>
      </c>
      <c r="M28" s="79">
        <v>21.9375</v>
      </c>
      <c r="N28" s="94">
        <v>21.9375</v>
      </c>
      <c r="O28" s="63">
        <v>14000</v>
      </c>
      <c r="P28" s="64">
        <f>Table224578910112[[#This Row],[PEMBULATAN]]*O28</f>
        <v>307125</v>
      </c>
    </row>
    <row r="29" spans="1:16" ht="26.25" customHeight="1" x14ac:dyDescent="0.2">
      <c r="A29" s="13"/>
      <c r="B29" s="73"/>
      <c r="C29" s="8" t="s">
        <v>85</v>
      </c>
      <c r="D29" s="74" t="s">
        <v>90</v>
      </c>
      <c r="E29" s="12">
        <v>44487</v>
      </c>
      <c r="F29" s="74" t="s">
        <v>91</v>
      </c>
      <c r="G29" s="12" t="s">
        <v>92</v>
      </c>
      <c r="H29" s="9" t="s">
        <v>93</v>
      </c>
      <c r="I29" s="1">
        <v>150</v>
      </c>
      <c r="J29" s="1">
        <v>65</v>
      </c>
      <c r="K29" s="1">
        <v>9</v>
      </c>
      <c r="L29" s="1">
        <v>14</v>
      </c>
      <c r="M29" s="78">
        <v>21.9375</v>
      </c>
      <c r="N29" s="94">
        <v>21.9375</v>
      </c>
      <c r="O29" s="63">
        <v>14000</v>
      </c>
      <c r="P29" s="64">
        <f>Table224578910112[[#This Row],[PEMBULATAN]]*O29</f>
        <v>307125</v>
      </c>
    </row>
    <row r="30" spans="1:16" ht="26.25" customHeight="1" x14ac:dyDescent="0.2">
      <c r="A30" s="13"/>
      <c r="B30" s="13"/>
      <c r="C30" s="8" t="s">
        <v>86</v>
      </c>
      <c r="D30" s="74" t="s">
        <v>90</v>
      </c>
      <c r="E30" s="12">
        <v>44487</v>
      </c>
      <c r="F30" s="74" t="s">
        <v>91</v>
      </c>
      <c r="G30" s="12" t="s">
        <v>92</v>
      </c>
      <c r="H30" s="9" t="s">
        <v>93</v>
      </c>
      <c r="I30" s="1">
        <v>150</v>
      </c>
      <c r="J30" s="1">
        <v>65</v>
      </c>
      <c r="K30" s="1">
        <v>9</v>
      </c>
      <c r="L30" s="1">
        <v>14</v>
      </c>
      <c r="M30" s="78">
        <v>21.9375</v>
      </c>
      <c r="N30" s="94">
        <v>21.9375</v>
      </c>
      <c r="O30" s="63">
        <v>14000</v>
      </c>
      <c r="P30" s="64">
        <f>Table224578910112[[#This Row],[PEMBULATAN]]*O30</f>
        <v>307125</v>
      </c>
    </row>
    <row r="31" spans="1:16" ht="26.25" customHeight="1" x14ac:dyDescent="0.2">
      <c r="A31" s="13"/>
      <c r="B31" s="13"/>
      <c r="C31" s="71" t="s">
        <v>87</v>
      </c>
      <c r="D31" s="76" t="s">
        <v>90</v>
      </c>
      <c r="E31" s="12">
        <v>44487</v>
      </c>
      <c r="F31" s="74" t="s">
        <v>91</v>
      </c>
      <c r="G31" s="12" t="s">
        <v>92</v>
      </c>
      <c r="H31" s="75" t="s">
        <v>93</v>
      </c>
      <c r="I31" s="15">
        <v>47</v>
      </c>
      <c r="J31" s="15">
        <v>45</v>
      </c>
      <c r="K31" s="15">
        <v>40</v>
      </c>
      <c r="L31" s="15">
        <v>4</v>
      </c>
      <c r="M31" s="79">
        <v>21.15</v>
      </c>
      <c r="N31" s="94">
        <v>21.15</v>
      </c>
      <c r="O31" s="63">
        <v>14000</v>
      </c>
      <c r="P31" s="64">
        <f>Table224578910112[[#This Row],[PEMBULATAN]]*O31</f>
        <v>296100</v>
      </c>
    </row>
    <row r="32" spans="1:16" ht="26.25" customHeight="1" x14ac:dyDescent="0.2">
      <c r="A32" s="13"/>
      <c r="B32" s="13"/>
      <c r="C32" s="71" t="s">
        <v>88</v>
      </c>
      <c r="D32" s="76" t="s">
        <v>90</v>
      </c>
      <c r="E32" s="12">
        <v>44487</v>
      </c>
      <c r="F32" s="74" t="s">
        <v>91</v>
      </c>
      <c r="G32" s="12" t="s">
        <v>92</v>
      </c>
      <c r="H32" s="75" t="s">
        <v>93</v>
      </c>
      <c r="I32" s="15">
        <v>21</v>
      </c>
      <c r="J32" s="15">
        <v>12</v>
      </c>
      <c r="K32" s="15">
        <v>37</v>
      </c>
      <c r="L32" s="15">
        <v>4</v>
      </c>
      <c r="M32" s="79">
        <v>2.331</v>
      </c>
      <c r="N32" s="94">
        <v>4</v>
      </c>
      <c r="O32" s="63">
        <v>14000</v>
      </c>
      <c r="P32" s="64">
        <f>Table224578910112[[#This Row],[PEMBULATAN]]*O32</f>
        <v>56000</v>
      </c>
    </row>
    <row r="33" spans="1:16" ht="26.25" customHeight="1" x14ac:dyDescent="0.2">
      <c r="A33" s="13"/>
      <c r="B33" s="13"/>
      <c r="C33" s="71" t="s">
        <v>89</v>
      </c>
      <c r="D33" s="76" t="s">
        <v>90</v>
      </c>
      <c r="E33" s="12">
        <v>44487</v>
      </c>
      <c r="F33" s="74" t="s">
        <v>91</v>
      </c>
      <c r="G33" s="12" t="s">
        <v>92</v>
      </c>
      <c r="H33" s="75" t="s">
        <v>93</v>
      </c>
      <c r="I33" s="15">
        <v>40</v>
      </c>
      <c r="J33" s="15">
        <v>37</v>
      </c>
      <c r="K33" s="15">
        <v>83</v>
      </c>
      <c r="L33" s="15">
        <v>14</v>
      </c>
      <c r="M33" s="79">
        <v>30.71</v>
      </c>
      <c r="N33" s="94">
        <v>30.71</v>
      </c>
      <c r="O33" s="63">
        <v>14000</v>
      </c>
      <c r="P33" s="64">
        <f>Table224578910112[[#This Row],[PEMBULATAN]]*O33</f>
        <v>429940</v>
      </c>
    </row>
    <row r="34" spans="1:16" ht="22.5" customHeight="1" x14ac:dyDescent="0.2">
      <c r="A34" s="112" t="s">
        <v>30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13"/>
      <c r="L34" s="114"/>
      <c r="M34" s="77">
        <f>SUBTOTAL(109,Table224578910112[KG VOLUME])</f>
        <v>721.40149999999983</v>
      </c>
      <c r="N34" s="67">
        <f>SUM(N3:N33)</f>
        <v>729.93299999999988</v>
      </c>
      <c r="O34" s="115">
        <f>SUM(P3:P33)</f>
        <v>10219062</v>
      </c>
      <c r="P34" s="116"/>
    </row>
    <row r="35" spans="1:16" ht="18" customHeight="1" x14ac:dyDescent="0.2">
      <c r="A35" s="84"/>
      <c r="B35" s="55" t="s">
        <v>42</v>
      </c>
      <c r="C35" s="54"/>
      <c r="D35" s="56" t="s">
        <v>43</v>
      </c>
      <c r="E35" s="84"/>
      <c r="F35" s="84"/>
      <c r="G35" s="84"/>
      <c r="H35" s="84"/>
      <c r="I35" s="84"/>
      <c r="J35" s="84"/>
      <c r="K35" s="84"/>
      <c r="L35" s="84"/>
      <c r="M35" s="85"/>
      <c r="N35" s="86" t="s">
        <v>51</v>
      </c>
      <c r="O35" s="87"/>
      <c r="P35" s="87">
        <f>O34*10%</f>
        <v>1021906.2000000001</v>
      </c>
    </row>
    <row r="36" spans="1:16" ht="18" customHeight="1" thickBot="1" x14ac:dyDescent="0.25">
      <c r="A36" s="84"/>
      <c r="B36" s="55"/>
      <c r="C36" s="54"/>
      <c r="D36" s="56"/>
      <c r="E36" s="84"/>
      <c r="F36" s="84"/>
      <c r="G36" s="84"/>
      <c r="H36" s="84"/>
      <c r="I36" s="84"/>
      <c r="J36" s="84"/>
      <c r="K36" s="84"/>
      <c r="L36" s="84"/>
      <c r="M36" s="85"/>
      <c r="N36" s="88" t="s">
        <v>52</v>
      </c>
      <c r="O36" s="89"/>
      <c r="P36" s="89">
        <f>O34-P35</f>
        <v>9197155.8000000007</v>
      </c>
    </row>
    <row r="37" spans="1:16" ht="18" customHeight="1" x14ac:dyDescent="0.2">
      <c r="A37" s="10"/>
      <c r="H37" s="62"/>
      <c r="N37" s="61" t="s">
        <v>31</v>
      </c>
      <c r="P37" s="68">
        <f>P36*1%</f>
        <v>91971.558000000005</v>
      </c>
    </row>
    <row r="38" spans="1:16" ht="18" customHeight="1" thickBot="1" x14ac:dyDescent="0.25">
      <c r="A38" s="10"/>
      <c r="H38" s="62"/>
      <c r="N38" s="61" t="s">
        <v>53</v>
      </c>
      <c r="P38" s="70">
        <f>P36*2%</f>
        <v>183943.11600000001</v>
      </c>
    </row>
    <row r="39" spans="1:16" ht="18" customHeight="1" x14ac:dyDescent="0.2">
      <c r="A39" s="10"/>
      <c r="H39" s="62"/>
      <c r="N39" s="65" t="s">
        <v>32</v>
      </c>
      <c r="O39" s="66"/>
      <c r="P39" s="69">
        <f>P36+P37-P38</f>
        <v>9105184.2420000006</v>
      </c>
    </row>
    <row r="41" spans="1:16" x14ac:dyDescent="0.2">
      <c r="A41" s="10"/>
      <c r="H41" s="62"/>
      <c r="P41" s="70"/>
    </row>
    <row r="42" spans="1:16" x14ac:dyDescent="0.2">
      <c r="A42" s="10"/>
      <c r="H42" s="62"/>
      <c r="O42" s="57"/>
      <c r="P42" s="70"/>
    </row>
    <row r="43" spans="1:16" s="3" customFormat="1" x14ac:dyDescent="0.25">
      <c r="A43" s="10"/>
      <c r="B43" s="2"/>
      <c r="C43" s="2"/>
      <c r="E43" s="11"/>
      <c r="H43" s="62"/>
      <c r="N43" s="14"/>
      <c r="O43" s="14"/>
      <c r="P43" s="14"/>
    </row>
    <row r="44" spans="1:16" s="3" customFormat="1" x14ac:dyDescent="0.25">
      <c r="A44" s="10"/>
      <c r="B44" s="2"/>
      <c r="C44" s="2"/>
      <c r="E44" s="11"/>
      <c r="H44" s="62"/>
      <c r="N44" s="14"/>
      <c r="O44" s="14"/>
      <c r="P44" s="14"/>
    </row>
    <row r="45" spans="1:16" s="3" customFormat="1" x14ac:dyDescent="0.25">
      <c r="A45" s="10"/>
      <c r="B45" s="2"/>
      <c r="C45" s="2"/>
      <c r="E45" s="11"/>
      <c r="H45" s="62"/>
      <c r="N45" s="14"/>
      <c r="O45" s="14"/>
      <c r="P45" s="14"/>
    </row>
    <row r="46" spans="1:16" s="3" customFormat="1" x14ac:dyDescent="0.25">
      <c r="A46" s="10"/>
      <c r="B46" s="2"/>
      <c r="C46" s="2"/>
      <c r="E46" s="11"/>
      <c r="H46" s="62"/>
      <c r="N46" s="14"/>
      <c r="O46" s="14"/>
      <c r="P46" s="14"/>
    </row>
    <row r="47" spans="1:16" s="3" customFormat="1" x14ac:dyDescent="0.25">
      <c r="A47" s="10"/>
      <c r="B47" s="2"/>
      <c r="C47" s="2"/>
      <c r="E47" s="11"/>
      <c r="H47" s="62"/>
      <c r="N47" s="14"/>
      <c r="O47" s="14"/>
      <c r="P47" s="14"/>
    </row>
    <row r="48" spans="1:16" s="3" customFormat="1" x14ac:dyDescent="0.25">
      <c r="A48" s="10"/>
      <c r="B48" s="2"/>
      <c r="C48" s="2"/>
      <c r="E48" s="11"/>
      <c r="H48" s="62"/>
      <c r="N48" s="14"/>
      <c r="O48" s="14"/>
      <c r="P48" s="14"/>
    </row>
    <row r="49" spans="1:16" s="3" customFormat="1" x14ac:dyDescent="0.25">
      <c r="A49" s="10"/>
      <c r="B49" s="2"/>
      <c r="C49" s="2"/>
      <c r="E49" s="11"/>
      <c r="H49" s="62"/>
      <c r="N49" s="14"/>
      <c r="O49" s="14"/>
      <c r="P49" s="14"/>
    </row>
    <row r="50" spans="1:16" s="3" customFormat="1" x14ac:dyDescent="0.25">
      <c r="A50" s="10"/>
      <c r="B50" s="2"/>
      <c r="C50" s="2"/>
      <c r="E50" s="11"/>
      <c r="H50" s="62"/>
      <c r="N50" s="14"/>
      <c r="O50" s="14"/>
      <c r="P50" s="14"/>
    </row>
    <row r="51" spans="1:16" s="3" customFormat="1" x14ac:dyDescent="0.25">
      <c r="A51" s="10"/>
      <c r="B51" s="2"/>
      <c r="C51" s="2"/>
      <c r="E51" s="11"/>
      <c r="H51" s="62"/>
      <c r="N51" s="14"/>
      <c r="O51" s="14"/>
      <c r="P51" s="14"/>
    </row>
    <row r="52" spans="1:16" s="3" customFormat="1" x14ac:dyDescent="0.25">
      <c r="A52" s="10"/>
      <c r="B52" s="2"/>
      <c r="C52" s="2"/>
      <c r="E52" s="11"/>
      <c r="H52" s="62"/>
      <c r="N52" s="14"/>
      <c r="O52" s="14"/>
      <c r="P52" s="14"/>
    </row>
    <row r="53" spans="1:16" s="3" customFormat="1" x14ac:dyDescent="0.25">
      <c r="A53" s="10"/>
      <c r="B53" s="2"/>
      <c r="C53" s="2"/>
      <c r="E53" s="11"/>
      <c r="H53" s="62"/>
      <c r="N53" s="14"/>
      <c r="O53" s="14"/>
      <c r="P53" s="14"/>
    </row>
    <row r="54" spans="1:16" s="3" customFormat="1" x14ac:dyDescent="0.25">
      <c r="A54" s="10"/>
      <c r="B54" s="2"/>
      <c r="C54" s="2"/>
      <c r="E54" s="11"/>
      <c r="H54" s="62"/>
      <c r="N54" s="14"/>
      <c r="O54" s="14"/>
      <c r="P54" s="14"/>
    </row>
  </sheetData>
  <mergeCells count="2">
    <mergeCell ref="A34:L34"/>
    <mergeCell ref="O34:P34"/>
  </mergeCells>
  <conditionalFormatting sqref="B3:B28">
    <cfRule type="duplicateValues" dxfId="35" priority="2"/>
  </conditionalFormatting>
  <conditionalFormatting sqref="B29">
    <cfRule type="duplicateValues" dxfId="34" priority="1"/>
  </conditionalFormatting>
  <conditionalFormatting sqref="B30:B33">
    <cfRule type="duplicateValues" dxfId="33" priority="3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9" style="3" customWidth="1"/>
    <col min="5" max="5" width="8" style="11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4" customWidth="1"/>
    <col min="15" max="15" width="8.140625" style="14" customWidth="1"/>
    <col min="16" max="16" width="12.28515625" style="14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81">
        <v>402550</v>
      </c>
      <c r="B3" s="72" t="s">
        <v>94</v>
      </c>
      <c r="C3" s="8" t="s">
        <v>95</v>
      </c>
      <c r="D3" s="74" t="s">
        <v>90</v>
      </c>
      <c r="E3" s="12" t="s">
        <v>100</v>
      </c>
      <c r="F3" s="74" t="s">
        <v>101</v>
      </c>
      <c r="G3" s="12">
        <v>44504</v>
      </c>
      <c r="H3" s="9">
        <v>44520</v>
      </c>
      <c r="I3" s="1">
        <v>102</v>
      </c>
      <c r="J3" s="1">
        <v>50</v>
      </c>
      <c r="K3" s="1">
        <v>50</v>
      </c>
      <c r="L3" s="1">
        <v>20</v>
      </c>
      <c r="M3" s="78">
        <v>63.75</v>
      </c>
      <c r="N3" s="94">
        <v>63.75</v>
      </c>
      <c r="O3" s="63">
        <v>14000</v>
      </c>
      <c r="P3" s="64">
        <f>Table2245789101123[[#This Row],[PEMBULATAN]]*O3</f>
        <v>892500</v>
      </c>
    </row>
    <row r="4" spans="1:16" ht="26.25" customHeight="1" x14ac:dyDescent="0.2">
      <c r="A4" s="13"/>
      <c r="B4" s="73"/>
      <c r="C4" s="8" t="s">
        <v>96</v>
      </c>
      <c r="D4" s="74" t="s">
        <v>90</v>
      </c>
      <c r="E4" s="12" t="s">
        <v>100</v>
      </c>
      <c r="F4" s="74" t="s">
        <v>101</v>
      </c>
      <c r="G4" s="12">
        <v>44504</v>
      </c>
      <c r="H4" s="9">
        <v>44520</v>
      </c>
      <c r="I4" s="1">
        <v>102</v>
      </c>
      <c r="J4" s="1">
        <v>50</v>
      </c>
      <c r="K4" s="1">
        <v>50</v>
      </c>
      <c r="L4" s="1">
        <v>20</v>
      </c>
      <c r="M4" s="78">
        <v>63.75</v>
      </c>
      <c r="N4" s="94">
        <v>63.75</v>
      </c>
      <c r="O4" s="63">
        <v>14000</v>
      </c>
      <c r="P4" s="64">
        <f>Table2245789101123[[#This Row],[PEMBULATAN]]*O4</f>
        <v>892500</v>
      </c>
    </row>
    <row r="5" spans="1:16" ht="26.25" customHeight="1" x14ac:dyDescent="0.2">
      <c r="A5" s="13"/>
      <c r="B5" s="13"/>
      <c r="C5" s="8" t="s">
        <v>97</v>
      </c>
      <c r="D5" s="74" t="s">
        <v>90</v>
      </c>
      <c r="E5" s="12" t="s">
        <v>100</v>
      </c>
      <c r="F5" s="74" t="s">
        <v>101</v>
      </c>
      <c r="G5" s="12">
        <v>44504</v>
      </c>
      <c r="H5" s="9">
        <v>44520</v>
      </c>
      <c r="I5" s="1">
        <v>102</v>
      </c>
      <c r="J5" s="1">
        <v>50</v>
      </c>
      <c r="K5" s="1">
        <v>50</v>
      </c>
      <c r="L5" s="1">
        <v>20</v>
      </c>
      <c r="M5" s="78">
        <v>63.75</v>
      </c>
      <c r="N5" s="94">
        <v>63.75</v>
      </c>
      <c r="O5" s="63">
        <v>14000</v>
      </c>
      <c r="P5" s="64">
        <f>Table2245789101123[[#This Row],[PEMBULATAN]]*O5</f>
        <v>892500</v>
      </c>
    </row>
    <row r="6" spans="1:16" ht="26.25" customHeight="1" x14ac:dyDescent="0.2">
      <c r="A6" s="13"/>
      <c r="B6" s="13"/>
      <c r="C6" s="71" t="s">
        <v>98</v>
      </c>
      <c r="D6" s="76" t="s">
        <v>90</v>
      </c>
      <c r="E6" s="12" t="s">
        <v>100</v>
      </c>
      <c r="F6" s="74" t="s">
        <v>101</v>
      </c>
      <c r="G6" s="12">
        <v>44504</v>
      </c>
      <c r="H6" s="75">
        <v>44520</v>
      </c>
      <c r="I6" s="15">
        <v>102</v>
      </c>
      <c r="J6" s="15">
        <v>50</v>
      </c>
      <c r="K6" s="15">
        <v>50</v>
      </c>
      <c r="L6" s="15">
        <v>20</v>
      </c>
      <c r="M6" s="79">
        <v>63.75</v>
      </c>
      <c r="N6" s="94">
        <v>63.75</v>
      </c>
      <c r="O6" s="63">
        <v>14000</v>
      </c>
      <c r="P6" s="64">
        <f>Table2245789101123[[#This Row],[PEMBULATAN]]*O6</f>
        <v>892500</v>
      </c>
    </row>
    <row r="7" spans="1:16" ht="26.25" customHeight="1" x14ac:dyDescent="0.2">
      <c r="A7" s="13"/>
      <c r="B7" s="13"/>
      <c r="C7" s="71" t="s">
        <v>99</v>
      </c>
      <c r="D7" s="76" t="s">
        <v>90</v>
      </c>
      <c r="E7" s="12" t="s">
        <v>100</v>
      </c>
      <c r="F7" s="74" t="s">
        <v>101</v>
      </c>
      <c r="G7" s="12">
        <v>44504</v>
      </c>
      <c r="H7" s="75">
        <v>44520</v>
      </c>
      <c r="I7" s="15">
        <v>102</v>
      </c>
      <c r="J7" s="15">
        <v>50</v>
      </c>
      <c r="K7" s="15">
        <v>50</v>
      </c>
      <c r="L7" s="15">
        <v>20</v>
      </c>
      <c r="M7" s="79">
        <v>63.75</v>
      </c>
      <c r="N7" s="94">
        <v>63.75</v>
      </c>
      <c r="O7" s="63">
        <v>14000</v>
      </c>
      <c r="P7" s="64">
        <f>Table2245789101123[[#This Row],[PEMBULATAN]]*O7</f>
        <v>892500</v>
      </c>
    </row>
    <row r="8" spans="1:16" ht="22.5" customHeight="1" x14ac:dyDescent="0.2">
      <c r="A8" s="112" t="s">
        <v>30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4"/>
      <c r="M8" s="77">
        <f>SUBTOTAL(109,Table2245789101123[KG VOLUME])</f>
        <v>318.75</v>
      </c>
      <c r="N8" s="67">
        <f>SUM(N3:N7)</f>
        <v>318.75</v>
      </c>
      <c r="O8" s="115">
        <f>SUM(P3:P7)</f>
        <v>4462500</v>
      </c>
      <c r="P8" s="116"/>
    </row>
    <row r="9" spans="1:16" ht="18" customHeight="1" x14ac:dyDescent="0.2">
      <c r="A9" s="84"/>
      <c r="B9" s="55" t="s">
        <v>42</v>
      </c>
      <c r="C9" s="54"/>
      <c r="D9" s="56" t="s">
        <v>43</v>
      </c>
      <c r="E9" s="84"/>
      <c r="F9" s="84"/>
      <c r="G9" s="84"/>
      <c r="H9" s="84"/>
      <c r="I9" s="84"/>
      <c r="J9" s="84"/>
      <c r="K9" s="84"/>
      <c r="L9" s="84"/>
      <c r="M9" s="85"/>
      <c r="N9" s="86" t="s">
        <v>51</v>
      </c>
      <c r="O9" s="87"/>
      <c r="P9" s="87">
        <f>O8*10%</f>
        <v>446250</v>
      </c>
    </row>
    <row r="10" spans="1:16" ht="18" customHeight="1" thickBot="1" x14ac:dyDescent="0.25">
      <c r="A10" s="84"/>
      <c r="B10" s="55"/>
      <c r="C10" s="54"/>
      <c r="D10" s="56"/>
      <c r="E10" s="84"/>
      <c r="F10" s="84"/>
      <c r="G10" s="84"/>
      <c r="H10" s="84"/>
      <c r="I10" s="84"/>
      <c r="J10" s="84"/>
      <c r="K10" s="84"/>
      <c r="L10" s="84"/>
      <c r="M10" s="85"/>
      <c r="N10" s="88" t="s">
        <v>52</v>
      </c>
      <c r="O10" s="89"/>
      <c r="P10" s="89">
        <f>O8-P9</f>
        <v>4016250</v>
      </c>
    </row>
    <row r="11" spans="1:16" ht="18" customHeight="1" x14ac:dyDescent="0.2">
      <c r="A11" s="10"/>
      <c r="H11" s="62"/>
      <c r="N11" s="61" t="s">
        <v>31</v>
      </c>
      <c r="P11" s="68">
        <f>P10*1%</f>
        <v>40162.5</v>
      </c>
    </row>
    <row r="12" spans="1:16" ht="18" customHeight="1" thickBot="1" x14ac:dyDescent="0.25">
      <c r="A12" s="10"/>
      <c r="H12" s="62"/>
      <c r="N12" s="61" t="s">
        <v>53</v>
      </c>
      <c r="P12" s="70">
        <f>P10*2%</f>
        <v>80325</v>
      </c>
    </row>
    <row r="13" spans="1:16" ht="18" customHeight="1" x14ac:dyDescent="0.2">
      <c r="A13" s="10"/>
      <c r="H13" s="62"/>
      <c r="N13" s="65" t="s">
        <v>32</v>
      </c>
      <c r="O13" s="66"/>
      <c r="P13" s="69">
        <f>P10+P11-P12</f>
        <v>3976087.5</v>
      </c>
    </row>
    <row r="15" spans="1:16" x14ac:dyDescent="0.2">
      <c r="A15" s="10"/>
      <c r="H15" s="62"/>
      <c r="P15" s="70"/>
    </row>
    <row r="16" spans="1:16" x14ac:dyDescent="0.2">
      <c r="A16" s="10"/>
      <c r="H16" s="62"/>
      <c r="O16" s="57"/>
      <c r="P16" s="70"/>
    </row>
    <row r="17" spans="1:16" s="3" customFormat="1" x14ac:dyDescent="0.25">
      <c r="A17" s="10"/>
      <c r="B17" s="2"/>
      <c r="C17" s="2"/>
      <c r="E17" s="11"/>
      <c r="H17" s="62"/>
      <c r="N17" s="14"/>
      <c r="O17" s="14"/>
      <c r="P17" s="14"/>
    </row>
    <row r="18" spans="1:16" s="3" customFormat="1" x14ac:dyDescent="0.25">
      <c r="A18" s="10"/>
      <c r="B18" s="2"/>
      <c r="C18" s="2"/>
      <c r="E18" s="11"/>
      <c r="H18" s="62"/>
      <c r="N18" s="14"/>
      <c r="O18" s="14"/>
      <c r="P18" s="14"/>
    </row>
    <row r="19" spans="1:16" s="3" customFormat="1" x14ac:dyDescent="0.25">
      <c r="A19" s="10"/>
      <c r="B19" s="2"/>
      <c r="C19" s="2"/>
      <c r="E19" s="11"/>
      <c r="H19" s="62"/>
      <c r="N19" s="14"/>
      <c r="O19" s="14"/>
      <c r="P19" s="14"/>
    </row>
    <row r="20" spans="1:16" s="3" customFormat="1" x14ac:dyDescent="0.25">
      <c r="A20" s="10"/>
      <c r="B20" s="2"/>
      <c r="C20" s="2"/>
      <c r="E20" s="11"/>
      <c r="H20" s="62"/>
      <c r="N20" s="14"/>
      <c r="O20" s="14"/>
      <c r="P20" s="14"/>
    </row>
    <row r="21" spans="1:16" s="3" customFormat="1" x14ac:dyDescent="0.25">
      <c r="A21" s="10"/>
      <c r="B21" s="2"/>
      <c r="C21" s="2"/>
      <c r="E21" s="11"/>
      <c r="H21" s="62"/>
      <c r="N21" s="14"/>
      <c r="O21" s="14"/>
      <c r="P21" s="14"/>
    </row>
    <row r="22" spans="1:16" s="3" customFormat="1" x14ac:dyDescent="0.25">
      <c r="A22" s="10"/>
      <c r="B22" s="2"/>
      <c r="C22" s="2"/>
      <c r="E22" s="11"/>
      <c r="H22" s="62"/>
      <c r="N22" s="14"/>
      <c r="O22" s="14"/>
      <c r="P22" s="14"/>
    </row>
    <row r="23" spans="1:16" s="3" customFormat="1" x14ac:dyDescent="0.25">
      <c r="A23" s="10"/>
      <c r="B23" s="2"/>
      <c r="C23" s="2"/>
      <c r="E23" s="11"/>
      <c r="H23" s="62"/>
      <c r="N23" s="14"/>
      <c r="O23" s="14"/>
      <c r="P23" s="14"/>
    </row>
    <row r="24" spans="1:16" s="3" customFormat="1" x14ac:dyDescent="0.25">
      <c r="A24" s="10"/>
      <c r="B24" s="2"/>
      <c r="C24" s="2"/>
      <c r="E24" s="11"/>
      <c r="H24" s="62"/>
      <c r="N24" s="14"/>
      <c r="O24" s="14"/>
      <c r="P24" s="14"/>
    </row>
    <row r="25" spans="1:16" s="3" customFormat="1" x14ac:dyDescent="0.25">
      <c r="A25" s="10"/>
      <c r="B25" s="2"/>
      <c r="C25" s="2"/>
      <c r="E25" s="11"/>
      <c r="H25" s="62"/>
      <c r="N25" s="14"/>
      <c r="O25" s="14"/>
      <c r="P25" s="14"/>
    </row>
    <row r="26" spans="1:16" s="3" customFormat="1" x14ac:dyDescent="0.25">
      <c r="A26" s="10"/>
      <c r="B26" s="2"/>
      <c r="C26" s="2"/>
      <c r="E26" s="11"/>
      <c r="H26" s="62"/>
      <c r="N26" s="14"/>
      <c r="O26" s="14"/>
      <c r="P26" s="14"/>
    </row>
    <row r="27" spans="1:16" s="3" customFormat="1" x14ac:dyDescent="0.25">
      <c r="A27" s="10"/>
      <c r="B27" s="2"/>
      <c r="C27" s="2"/>
      <c r="E27" s="11"/>
      <c r="H27" s="62"/>
      <c r="N27" s="14"/>
      <c r="O27" s="14"/>
      <c r="P27" s="14"/>
    </row>
    <row r="28" spans="1:16" s="3" customFormat="1" x14ac:dyDescent="0.25">
      <c r="A28" s="10"/>
      <c r="B28" s="2"/>
      <c r="C28" s="2"/>
      <c r="E28" s="11"/>
      <c r="H28" s="62"/>
      <c r="N28" s="14"/>
      <c r="O28" s="14"/>
      <c r="P28" s="14"/>
    </row>
  </sheetData>
  <mergeCells count="2">
    <mergeCell ref="A8:L8"/>
    <mergeCell ref="O8:P8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7">
    <cfRule type="duplicateValues" dxfId="15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41_Sicepat_Jayapura</vt:lpstr>
      <vt:lpstr>402548</vt:lpstr>
      <vt:lpstr>402550</vt:lpstr>
      <vt:lpstr>'402548'!Print_Titles</vt:lpstr>
      <vt:lpstr>'402550'!Print_Titles</vt:lpstr>
      <vt:lpstr>'41_Sicepat_Jayapura'!Print_Titles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2021-12-06T03:43:30Z</cp:lastPrinted>
  <dcterms:created xsi:type="dcterms:W3CDTF">2021-07-02T11:08:00Z</dcterms:created>
  <dcterms:modified xsi:type="dcterms:W3CDTF">2021-12-06T03:43:37Z</dcterms:modified>
</cp:coreProperties>
</file>