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4240" windowHeight="13740" tabRatio="842"/>
  </bookViews>
  <sheets>
    <sheet name="043_Sicepat_Ternate" sheetId="2" r:id="rId1"/>
    <sheet name="402242" sheetId="57" r:id="rId2"/>
    <sheet name="402431" sheetId="59" r:id="rId3"/>
    <sheet name="402437" sheetId="26" r:id="rId4"/>
  </sheets>
  <definedNames>
    <definedName name="_xlnm.Print_Titles" localSheetId="0">'043_Sicepat_Ternate'!$2:$17</definedName>
    <definedName name="_xlnm.Print_Titles" localSheetId="1">'402242'!$2:$2</definedName>
    <definedName name="_xlnm.Print_Titles" localSheetId="2">'402431'!$2:$2</definedName>
    <definedName name="_xlnm.Print_Titles" localSheetId="3">'402437'!$2:$2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6" l="1"/>
  <c r="N7" i="26"/>
  <c r="N15" i="59"/>
  <c r="P25" i="57"/>
  <c r="O20" i="57"/>
  <c r="N20" i="57"/>
  <c r="O15" i="59" l="1"/>
  <c r="G19" i="2" l="1"/>
  <c r="P5" i="59" l="1"/>
  <c r="P6" i="59"/>
  <c r="P7" i="59"/>
  <c r="P8" i="59"/>
  <c r="P9" i="59"/>
  <c r="P10" i="59"/>
  <c r="P11" i="59"/>
  <c r="P12" i="59"/>
  <c r="P13" i="59"/>
  <c r="P14" i="59"/>
  <c r="P4" i="59"/>
  <c r="M15" i="59"/>
  <c r="C18" i="2" l="1"/>
  <c r="C20" i="2" l="1"/>
  <c r="C19" i="2"/>
  <c r="B20" i="2"/>
  <c r="B19" i="2"/>
  <c r="B18" i="2"/>
  <c r="P3" i="59"/>
  <c r="P16" i="59" l="1"/>
  <c r="P17" i="59" l="1"/>
  <c r="G18" i="2"/>
  <c r="P18" i="59" l="1"/>
  <c r="P19" i="59"/>
  <c r="J20" i="2"/>
  <c r="P20" i="59" l="1"/>
  <c r="M20" i="57"/>
  <c r="P19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P21" i="57" l="1"/>
  <c r="P22" i="57" s="1"/>
  <c r="P23" i="57" s="1"/>
  <c r="I26" i="2"/>
  <c r="I25" i="2"/>
  <c r="I27" i="2" s="1"/>
  <c r="P4" i="26"/>
  <c r="P5" i="26"/>
  <c r="P6" i="26"/>
  <c r="P24" i="57" l="1"/>
  <c r="M7" i="26"/>
  <c r="P3" i="26"/>
  <c r="P8" i="26" s="1"/>
  <c r="P9" i="26" l="1"/>
  <c r="P10" i="26" l="1"/>
  <c r="P11" i="26"/>
  <c r="P12" i="26" l="1"/>
  <c r="A19" i="2"/>
  <c r="A20" i="2" s="1"/>
  <c r="J19" i="2"/>
  <c r="I38" i="2" l="1"/>
  <c r="J18" i="2"/>
  <c r="J21" i="2" s="1"/>
  <c r="J23" i="2" l="1"/>
  <c r="J24" i="2" s="1"/>
  <c r="J26" i="2" l="1"/>
  <c r="J25" i="2"/>
  <c r="J27" i="2" l="1"/>
</calcChain>
</file>

<file path=xl/sharedStrings.xml><?xml version="1.0" encoding="utf-8"?>
<sst xmlns="http://schemas.openxmlformats.org/spreadsheetml/2006/main" count="292" uniqueCount="108">
  <si>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</si>
  <si>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</si>
  <si>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</si>
  <si>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</si>
  <si>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</si>
  <si>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</si>
  <si>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</si>
  <si>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</si>
  <si>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</si>
  <si>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</si>
  <si>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</si>
  <si>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</si>
  <si>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</si>
  <si>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</si>
  <si>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</si>
  <si>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</si>
  <si>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</si>
  <si>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</si>
  <si>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</si>
  <si>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</si>
  <si>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</si>
  <si>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</si>
  <si>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</si>
  <si>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</si>
  <si>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</si>
  <si>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</si>
  <si>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</si>
  <si>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</si>
  <si>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</si>
  <si>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</si>
  <si>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</si>
  <si>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</si>
  <si>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</si>
  <si>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</si>
  <si>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</si>
  <si>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</si>
  <si>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</si>
  <si>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</si>
  <si>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</si>
  <si>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</si>
  <si>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</si>
  <si>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</si>
  <si>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</si>
  <si>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</si>
  <si>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</si>
  <si>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</si>
  <si>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</si>
  <si>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</si>
  <si>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</si>
  <si>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</si>
  <si>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</si>
  <si>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</si>
  <si>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</si>
  <si>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</si>
  <si>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</si>
  <si>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</si>
  <si>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TERNATE</t>
  </si>
  <si>
    <t>DMP TTE (TERNATE)</t>
  </si>
  <si>
    <t>PENGIRIMAN BARANG TUJUAN TERNATE</t>
  </si>
  <si>
    <t>DMD/2110/18/ENWX7048</t>
  </si>
  <si>
    <t>GSK211001UYJ672</t>
  </si>
  <si>
    <t>DMD/2110/18/MFEK8657</t>
  </si>
  <si>
    <t>GSK211018AKT147</t>
  </si>
  <si>
    <t>GSK211018RPE368</t>
  </si>
  <si>
    <t>GSK211018GUR652</t>
  </si>
  <si>
    <t>GSK211018PKC256</t>
  </si>
  <si>
    <t>DMD/2110/18/UDXY7682</t>
  </si>
  <si>
    <t>GSK211018ANJ017</t>
  </si>
  <si>
    <t>GSK211018KDF460</t>
  </si>
  <si>
    <t>GSK211018QDP954</t>
  </si>
  <si>
    <t>GSK211018WPJ918</t>
  </si>
  <si>
    <t>GSK211008BIM957</t>
  </si>
  <si>
    <t>GSK211008GIH182</t>
  </si>
  <si>
    <t>GSK211008APT180</t>
  </si>
  <si>
    <t>GSK211018NRJ401</t>
  </si>
  <si>
    <t>GSK211018ZDC641</t>
  </si>
  <si>
    <t>GSK211018NZT059</t>
  </si>
  <si>
    <t>GSK211009NLO197</t>
  </si>
  <si>
    <t>GSK211018HSV479</t>
  </si>
  <si>
    <t>KM SINABUNG</t>
  </si>
  <si>
    <t>28-Okt-21</t>
  </si>
  <si>
    <t>3/11/2021 RISKI M.SUBARJO</t>
  </si>
  <si>
    <t>DMD/2110/26/ESKH0683</t>
  </si>
  <si>
    <t>GSK211026YZK145</t>
  </si>
  <si>
    <t>GSK211026XJN516</t>
  </si>
  <si>
    <t>GSK211026KNJ196</t>
  </si>
  <si>
    <t>GSK211026EZG741</t>
  </si>
  <si>
    <t>GSK211026HOY953</t>
  </si>
  <si>
    <t>GSK211026OKQ650</t>
  </si>
  <si>
    <t>GSK211026IMF692</t>
  </si>
  <si>
    <t>GSK211026DBL581</t>
  </si>
  <si>
    <t>GSK211026RUW186</t>
  </si>
  <si>
    <t>GSK211022QSX538</t>
  </si>
  <si>
    <t>GSK211026SQM835</t>
  </si>
  <si>
    <t>GSK211026FTX206</t>
  </si>
  <si>
    <t>26-Okt-21</t>
  </si>
  <si>
    <t>KM LABODAR</t>
  </si>
  <si>
    <t>11/8/2021 RISKI M.SUBARJO</t>
  </si>
  <si>
    <t>DMD/2110/27/OMEQ7810</t>
  </si>
  <si>
    <t>GSK211027UAT395</t>
  </si>
  <si>
    <t>GSK211027LEJ206</t>
  </si>
  <si>
    <t>GSK211027ACY143</t>
  </si>
  <si>
    <t>GSK211027YLE346</t>
  </si>
  <si>
    <t>27-Okt-21</t>
  </si>
  <si>
    <t xml:space="preserve"> 043/PCI/PI/XI/21</t>
  </si>
  <si>
    <t xml:space="preserve"> 30 November 2021</t>
  </si>
  <si>
    <t>OKTOBER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</si>
  <si>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Lima Ratus Tujuh Puluh Dua Ribu Dua Ratus Delapan Puluh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</si>
</sst>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9" fillId="5" borderId="0" applyNumberFormat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6" fontId="19" fillId="0" borderId="0" xfId="4" applyNumberFormat="1" applyFill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4" fontId="18" fillId="0" borderId="15" xfId="2" applyFont="1" applyBorder="1" applyAlignment="1">
      <alignment horizontal="center" vertical="center"/>
    </xf>
    <xf numFmtId="164" fontId="18" fillId="0" borderId="16" xfId="2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5">
    <cellStyle name="Bad" xfId="4" builtinId="27"/>
    <cellStyle name="Comma" xfId="1" builtinId="3"/>
    <cellStyle name="Comma [0]" xfId="2" builtinId="6"/>
    <cellStyle name="Comma 2" xfId="3"/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342900</xdr:colOff>
      <xdr:row>37</xdr:row>
      <xdr:rowOff>163229</xdr:rowOff>
    </xdr:from>
    <xdr:to>
      <xdr:col>10</xdr:col>
      <xdr:colOff>323850</xdr:colOff>
      <xdr:row>44</xdr:row>
      <xdr:rowOff>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2596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19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4" name="Table2245789101125" displayName="Table2245789101125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" name="Table224578910112" displayName="Table224578910112" ref="C2:N6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5"/>
  <sheetViews>
    <sheetView tabSelected="1" topLeftCell="A13" workbookViewId="0">
      <selection activeCell="E20" sqref="E20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5.71093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2" t="s">
        <v>14</v>
      </c>
      <c r="B10" s="103"/>
      <c r="C10" s="103"/>
      <c r="D10" s="103"/>
      <c r="E10" s="103"/>
      <c r="F10" s="103"/>
      <c r="G10" s="103"/>
      <c r="H10" s="103"/>
      <c r="I10" s="103"/>
      <c r="J10" s="104"/>
    </row>
    <row r="12" spans="1:10" x14ac:dyDescent="0.25">
      <c r="A12" s="18" t="s">
        <v>15</v>
      </c>
      <c r="B12" s="18" t="s">
        <v>16</v>
      </c>
      <c r="G12" s="116" t="s">
        <v>49</v>
      </c>
      <c r="H12" s="116"/>
      <c r="I12" s="23" t="s">
        <v>17</v>
      </c>
      <c r="J12" s="24" t="s">
        <v>104</v>
      </c>
    </row>
    <row r="13" spans="1:10" x14ac:dyDescent="0.25">
      <c r="G13" s="116" t="s">
        <v>18</v>
      </c>
      <c r="H13" s="116"/>
      <c r="I13" s="23" t="s">
        <v>17</v>
      </c>
      <c r="J13" s="25" t="s">
        <v>105</v>
      </c>
    </row>
    <row r="14" spans="1:10" x14ac:dyDescent="0.25">
      <c r="G14" s="116" t="s">
        <v>50</v>
      </c>
      <c r="H14" s="116"/>
      <c r="I14" s="23" t="s">
        <v>17</v>
      </c>
      <c r="J14" s="18" t="s">
        <v>56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106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5" t="s">
        <v>28</v>
      </c>
      <c r="I17" s="106"/>
      <c r="J17" s="29" t="s">
        <v>29</v>
      </c>
    </row>
    <row r="18" spans="1:12" ht="48" customHeight="1" x14ac:dyDescent="0.25">
      <c r="A18" s="30">
        <v>1</v>
      </c>
      <c r="B18" s="31">
        <f>'402242'!E3</f>
        <v>44487</v>
      </c>
      <c r="C18" s="84">
        <f>'402242'!A3</f>
        <v>402242</v>
      </c>
      <c r="D18" s="32" t="s">
        <v>58</v>
      </c>
      <c r="E18" s="32" t="s">
        <v>57</v>
      </c>
      <c r="F18" s="33">
        <v>17</v>
      </c>
      <c r="G18" s="97">
        <f>'402242'!N20</f>
        <v>649.32349999999997</v>
      </c>
      <c r="H18" s="107">
        <v>14000</v>
      </c>
      <c r="I18" s="108"/>
      <c r="J18" s="34">
        <f>G18*H18</f>
        <v>9090529</v>
      </c>
      <c r="L18"/>
    </row>
    <row r="19" spans="1:12" ht="48" customHeight="1" x14ac:dyDescent="0.25">
      <c r="A19" s="30">
        <f>A18+1</f>
        <v>2</v>
      </c>
      <c r="B19" s="31" t="str">
        <f>Table2245789101125[Pick Up]</f>
        <v>26-Okt-21</v>
      </c>
      <c r="C19" s="84">
        <f>'402431'!A3</f>
        <v>402431</v>
      </c>
      <c r="D19" s="32" t="s">
        <v>58</v>
      </c>
      <c r="E19" s="32" t="s">
        <v>57</v>
      </c>
      <c r="F19" s="33">
        <v>12</v>
      </c>
      <c r="G19" s="98">
        <f>'402431'!N15</f>
        <v>338.72199999999998</v>
      </c>
      <c r="H19" s="107">
        <v>14000</v>
      </c>
      <c r="I19" s="108"/>
      <c r="J19" s="34">
        <f t="shared" ref="J19" si="0">G19*H19</f>
        <v>4742108</v>
      </c>
      <c r="L19"/>
    </row>
    <row r="20" spans="1:12" ht="48" customHeight="1" x14ac:dyDescent="0.25">
      <c r="A20" s="30">
        <f t="shared" ref="A20" si="1">A19+1</f>
        <v>3</v>
      </c>
      <c r="B20" s="31" t="str">
        <f>'402437'!E3</f>
        <v>27-Okt-21</v>
      </c>
      <c r="C20" s="84">
        <f>'402437'!A3</f>
        <v>402437</v>
      </c>
      <c r="D20" s="32" t="s">
        <v>58</v>
      </c>
      <c r="E20" s="32" t="s">
        <v>57</v>
      </c>
      <c r="F20" s="33">
        <v>4</v>
      </c>
      <c r="G20" s="98">
        <v>100</v>
      </c>
      <c r="H20" s="107">
        <v>14000</v>
      </c>
      <c r="I20" s="108"/>
      <c r="J20" s="34">
        <f t="shared" ref="J20" si="2">G20*H20</f>
        <v>1400000</v>
      </c>
      <c r="L20"/>
    </row>
    <row r="21" spans="1:12" ht="32.25" customHeight="1" thickBot="1" x14ac:dyDescent="0.3">
      <c r="A21" s="109" t="s">
        <v>30</v>
      </c>
      <c r="B21" s="110"/>
      <c r="C21" s="110"/>
      <c r="D21" s="110"/>
      <c r="E21" s="110"/>
      <c r="F21" s="110"/>
      <c r="G21" s="110"/>
      <c r="H21" s="110"/>
      <c r="I21" s="111"/>
      <c r="J21" s="35">
        <f>SUM(J18:J20)</f>
        <v>15232637</v>
      </c>
      <c r="L21" s="82"/>
    </row>
    <row r="22" spans="1:12" x14ac:dyDescent="0.25">
      <c r="A22" s="112"/>
      <c r="B22" s="112"/>
      <c r="C22" s="36"/>
      <c r="D22" s="36"/>
      <c r="E22" s="36"/>
      <c r="F22" s="36"/>
      <c r="G22" s="36"/>
      <c r="H22" s="37"/>
      <c r="I22" s="37"/>
      <c r="J22" s="38"/>
    </row>
    <row r="23" spans="1:12" x14ac:dyDescent="0.25">
      <c r="A23" s="85"/>
      <c r="B23" s="85"/>
      <c r="C23" s="85"/>
      <c r="D23" s="85"/>
      <c r="E23" s="85"/>
      <c r="F23" s="85"/>
      <c r="G23" s="39" t="s">
        <v>51</v>
      </c>
      <c r="H23" s="39"/>
      <c r="I23" s="37"/>
      <c r="J23" s="38">
        <f>J21*10%</f>
        <v>1523263.7000000002</v>
      </c>
      <c r="L23" s="40"/>
    </row>
    <row r="24" spans="1:12" x14ac:dyDescent="0.25">
      <c r="A24" s="85"/>
      <c r="B24" s="85"/>
      <c r="C24" s="85"/>
      <c r="D24" s="85"/>
      <c r="E24" s="85"/>
      <c r="F24" s="85"/>
      <c r="G24" s="92" t="s">
        <v>52</v>
      </c>
      <c r="H24" s="92"/>
      <c r="I24" s="93"/>
      <c r="J24" s="95">
        <f>J21-J23</f>
        <v>13709373.300000001</v>
      </c>
      <c r="L24" s="40"/>
    </row>
    <row r="25" spans="1:12" x14ac:dyDescent="0.25">
      <c r="A25" s="85"/>
      <c r="B25" s="85"/>
      <c r="C25" s="85"/>
      <c r="D25" s="85"/>
      <c r="E25" s="85"/>
      <c r="F25" s="85"/>
      <c r="G25" s="39" t="s">
        <v>31</v>
      </c>
      <c r="H25" s="39"/>
      <c r="I25" s="40" t="e">
        <f>#REF!*1%</f>
        <v>#REF!</v>
      </c>
      <c r="J25" s="38">
        <f>J24*1%</f>
        <v>137093.73300000001</v>
      </c>
    </row>
    <row r="26" spans="1:12" ht="16.5" thickBot="1" x14ac:dyDescent="0.3">
      <c r="A26" s="85"/>
      <c r="B26" s="85"/>
      <c r="C26" s="85"/>
      <c r="D26" s="85"/>
      <c r="E26" s="85"/>
      <c r="F26" s="85"/>
      <c r="G26" s="94" t="s">
        <v>54</v>
      </c>
      <c r="H26" s="94"/>
      <c r="I26" s="41">
        <f>I22*10%</f>
        <v>0</v>
      </c>
      <c r="J26" s="41">
        <f>J24*2%</f>
        <v>274187.46600000001</v>
      </c>
    </row>
    <row r="27" spans="1:12" x14ac:dyDescent="0.25">
      <c r="E27" s="17"/>
      <c r="F27" s="17"/>
      <c r="G27" s="42" t="s">
        <v>55</v>
      </c>
      <c r="H27" s="42"/>
      <c r="I27" s="43" t="e">
        <f>I21+I25</f>
        <v>#REF!</v>
      </c>
      <c r="J27" s="43">
        <f>J24+J25-J26</f>
        <v>13572279.567</v>
      </c>
    </row>
    <row r="28" spans="1:12" x14ac:dyDescent="0.25">
      <c r="E28" s="17"/>
      <c r="F28" s="17"/>
      <c r="G28" s="42"/>
      <c r="H28" s="42"/>
      <c r="I28" s="43"/>
      <c r="J28" s="43"/>
    </row>
    <row r="29" spans="1:12" x14ac:dyDescent="0.25">
      <c r="A29" s="17" t="s">
        <v>107</v>
      </c>
      <c r="D29" s="17"/>
      <c r="E29" s="17"/>
      <c r="F29" s="17"/>
      <c r="G29" s="17"/>
      <c r="H29" s="42"/>
      <c r="I29" s="42"/>
      <c r="J29" s="43"/>
    </row>
    <row r="30" spans="1:12" x14ac:dyDescent="0.25">
      <c r="A30" s="44"/>
      <c r="D30" s="17"/>
      <c r="E30" s="17"/>
      <c r="F30" s="17"/>
      <c r="G30" s="17"/>
      <c r="H30" s="42"/>
      <c r="I30" s="42"/>
      <c r="J30" s="43"/>
    </row>
    <row r="31" spans="1:12" x14ac:dyDescent="0.25">
      <c r="D31" s="17"/>
      <c r="E31" s="17"/>
      <c r="F31" s="17"/>
      <c r="G31" s="17"/>
      <c r="H31" s="42"/>
      <c r="I31" s="42"/>
      <c r="J31" s="43"/>
    </row>
    <row r="32" spans="1:12" x14ac:dyDescent="0.25">
      <c r="A32" s="45" t="s">
        <v>33</v>
      </c>
    </row>
    <row r="33" spans="1:10" x14ac:dyDescent="0.25">
      <c r="A33" s="46" t="s">
        <v>34</v>
      </c>
      <c r="B33" s="47"/>
      <c r="C33" s="47"/>
      <c r="D33" s="48"/>
      <c r="E33" s="48"/>
      <c r="F33" s="48"/>
      <c r="G33" s="48"/>
    </row>
    <row r="34" spans="1:10" x14ac:dyDescent="0.25">
      <c r="A34" s="46" t="s">
        <v>35</v>
      </c>
      <c r="B34" s="47"/>
      <c r="C34" s="47"/>
      <c r="D34" s="48"/>
      <c r="E34" s="48"/>
      <c r="F34" s="48"/>
      <c r="G34" s="48"/>
    </row>
    <row r="35" spans="1:10" x14ac:dyDescent="0.25">
      <c r="A35" s="49" t="s">
        <v>36</v>
      </c>
      <c r="B35" s="50"/>
      <c r="C35" s="50"/>
      <c r="D35" s="48"/>
      <c r="E35" s="48"/>
      <c r="F35" s="48"/>
      <c r="G35" s="48"/>
    </row>
    <row r="36" spans="1:10" x14ac:dyDescent="0.25">
      <c r="A36" s="51" t="s">
        <v>8</v>
      </c>
      <c r="B36" s="52"/>
      <c r="C36" s="52"/>
      <c r="D36" s="48"/>
      <c r="E36" s="48"/>
      <c r="F36" s="48"/>
      <c r="G36" s="48"/>
    </row>
    <row r="37" spans="1:10" x14ac:dyDescent="0.25">
      <c r="A37" s="53"/>
      <c r="B37" s="53"/>
      <c r="C37" s="53"/>
    </row>
    <row r="38" spans="1:10" x14ac:dyDescent="0.25">
      <c r="H38" s="54" t="s">
        <v>37</v>
      </c>
      <c r="I38" s="113" t="str">
        <f>+J13</f>
        <v xml:space="preserve"> 30 November 2021</v>
      </c>
      <c r="J38" s="114"/>
    </row>
    <row r="42" spans="1:10" ht="18" customHeight="1" x14ac:dyDescent="0.25"/>
    <row r="43" spans="1:10" ht="17.25" customHeight="1" x14ac:dyDescent="0.25"/>
    <row r="45" spans="1:10" x14ac:dyDescent="0.25">
      <c r="H45" s="115" t="s">
        <v>38</v>
      </c>
      <c r="I45" s="115"/>
      <c r="J45" s="115"/>
    </row>
  </sheetData>
  <mergeCells count="12">
    <mergeCell ref="I38:J38"/>
    <mergeCell ref="H45:J45"/>
    <mergeCell ref="G14:H14"/>
    <mergeCell ref="G13:H13"/>
    <mergeCell ref="G12:H12"/>
    <mergeCell ref="H20:I20"/>
    <mergeCell ref="A10:J10"/>
    <mergeCell ref="H17:I17"/>
    <mergeCell ref="H18:I18"/>
    <mergeCell ref="A21:I21"/>
    <mergeCell ref="A22:B22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5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402242</v>
      </c>
      <c r="B3" s="100" t="s">
        <v>59</v>
      </c>
      <c r="C3" s="9" t="s">
        <v>60</v>
      </c>
      <c r="D3" s="76" t="s">
        <v>57</v>
      </c>
      <c r="E3" s="13">
        <v>44487</v>
      </c>
      <c r="F3" s="76" t="s">
        <v>79</v>
      </c>
      <c r="G3" s="13" t="s">
        <v>80</v>
      </c>
      <c r="H3" s="10" t="s">
        <v>81</v>
      </c>
      <c r="I3" s="1">
        <v>61</v>
      </c>
      <c r="J3" s="1">
        <v>42</v>
      </c>
      <c r="K3" s="1">
        <v>72</v>
      </c>
      <c r="L3" s="1">
        <v>31</v>
      </c>
      <c r="M3" s="80">
        <v>46.116</v>
      </c>
      <c r="N3" s="96">
        <v>46.116</v>
      </c>
      <c r="O3" s="64">
        <v>14000</v>
      </c>
      <c r="P3" s="65">
        <f>Table2245789101123[[#This Row],[PEMBULATAN]]*O3</f>
        <v>645624</v>
      </c>
    </row>
    <row r="4" spans="1:16" ht="26.25" customHeight="1" x14ac:dyDescent="0.2">
      <c r="A4" s="14"/>
      <c r="B4" s="75" t="s">
        <v>61</v>
      </c>
      <c r="C4" s="9" t="s">
        <v>62</v>
      </c>
      <c r="D4" s="76" t="s">
        <v>57</v>
      </c>
      <c r="E4" s="13">
        <v>44487</v>
      </c>
      <c r="F4" s="76" t="s">
        <v>79</v>
      </c>
      <c r="G4" s="13" t="s">
        <v>80</v>
      </c>
      <c r="H4" s="10" t="s">
        <v>81</v>
      </c>
      <c r="I4" s="1">
        <v>43</v>
      </c>
      <c r="J4" s="1">
        <v>34</v>
      </c>
      <c r="K4" s="1">
        <v>29</v>
      </c>
      <c r="L4" s="1">
        <v>9</v>
      </c>
      <c r="M4" s="80">
        <v>10.599500000000001</v>
      </c>
      <c r="N4" s="96">
        <v>10.599500000000001</v>
      </c>
      <c r="O4" s="64">
        <v>14000</v>
      </c>
      <c r="P4" s="65">
        <f>Table2245789101123[[#This Row],[PEMBULATAN]]*O4</f>
        <v>148393</v>
      </c>
    </row>
    <row r="5" spans="1:16" ht="26.25" customHeight="1" x14ac:dyDescent="0.2">
      <c r="A5" s="14"/>
      <c r="B5" s="14"/>
      <c r="C5" s="9" t="s">
        <v>63</v>
      </c>
      <c r="D5" s="76" t="s">
        <v>57</v>
      </c>
      <c r="E5" s="13">
        <v>44487</v>
      </c>
      <c r="F5" s="76" t="s">
        <v>79</v>
      </c>
      <c r="G5" s="13" t="s">
        <v>80</v>
      </c>
      <c r="H5" s="10" t="s">
        <v>81</v>
      </c>
      <c r="I5" s="1">
        <v>24</v>
      </c>
      <c r="J5" s="1">
        <v>20</v>
      </c>
      <c r="K5" s="1">
        <v>13</v>
      </c>
      <c r="L5" s="1">
        <v>4</v>
      </c>
      <c r="M5" s="80">
        <v>1.56</v>
      </c>
      <c r="N5" s="96">
        <v>4</v>
      </c>
      <c r="O5" s="64">
        <v>14000</v>
      </c>
      <c r="P5" s="65">
        <f>Table2245789101123[[#This Row],[PEMBULATAN]]*O5</f>
        <v>56000</v>
      </c>
    </row>
    <row r="6" spans="1:16" ht="26.25" customHeight="1" x14ac:dyDescent="0.2">
      <c r="A6" s="14"/>
      <c r="B6" s="14"/>
      <c r="C6" s="73" t="s">
        <v>64</v>
      </c>
      <c r="D6" s="78" t="s">
        <v>57</v>
      </c>
      <c r="E6" s="13">
        <v>44487</v>
      </c>
      <c r="F6" s="76" t="s">
        <v>79</v>
      </c>
      <c r="G6" s="13" t="s">
        <v>80</v>
      </c>
      <c r="H6" s="77" t="s">
        <v>81</v>
      </c>
      <c r="I6" s="16">
        <v>24</v>
      </c>
      <c r="J6" s="16">
        <v>20</v>
      </c>
      <c r="K6" s="16">
        <v>13</v>
      </c>
      <c r="L6" s="16">
        <v>4</v>
      </c>
      <c r="M6" s="81">
        <v>1.56</v>
      </c>
      <c r="N6" s="96">
        <v>4</v>
      </c>
      <c r="O6" s="64">
        <v>14000</v>
      </c>
      <c r="P6" s="65">
        <f>Table2245789101123[[#This Row],[PEMBULATAN]]*O6</f>
        <v>56000</v>
      </c>
    </row>
    <row r="7" spans="1:16" ht="26.25" customHeight="1" x14ac:dyDescent="0.2">
      <c r="A7" s="14"/>
      <c r="B7" s="101"/>
      <c r="C7" s="73" t="s">
        <v>65</v>
      </c>
      <c r="D7" s="78" t="s">
        <v>57</v>
      </c>
      <c r="E7" s="13">
        <v>44487</v>
      </c>
      <c r="F7" s="76" t="s">
        <v>79</v>
      </c>
      <c r="G7" s="13" t="s">
        <v>80</v>
      </c>
      <c r="H7" s="77" t="s">
        <v>81</v>
      </c>
      <c r="I7" s="16">
        <v>24</v>
      </c>
      <c r="J7" s="16">
        <v>20</v>
      </c>
      <c r="K7" s="16">
        <v>13</v>
      </c>
      <c r="L7" s="16">
        <v>4</v>
      </c>
      <c r="M7" s="81">
        <v>1.56</v>
      </c>
      <c r="N7" s="96">
        <v>4</v>
      </c>
      <c r="O7" s="64">
        <v>14000</v>
      </c>
      <c r="P7" s="65">
        <f>Table2245789101123[[#This Row],[PEMBULATAN]]*O7</f>
        <v>56000</v>
      </c>
    </row>
    <row r="8" spans="1:16" ht="26.25" customHeight="1" x14ac:dyDescent="0.2">
      <c r="A8" s="14"/>
      <c r="B8" s="14" t="s">
        <v>66</v>
      </c>
      <c r="C8" s="73" t="s">
        <v>67</v>
      </c>
      <c r="D8" s="78" t="s">
        <v>57</v>
      </c>
      <c r="E8" s="13">
        <v>44487</v>
      </c>
      <c r="F8" s="76" t="s">
        <v>79</v>
      </c>
      <c r="G8" s="13" t="s">
        <v>80</v>
      </c>
      <c r="H8" s="77" t="s">
        <v>81</v>
      </c>
      <c r="I8" s="16">
        <v>70</v>
      </c>
      <c r="J8" s="16">
        <v>54</v>
      </c>
      <c r="K8" s="16">
        <v>56</v>
      </c>
      <c r="L8" s="16">
        <v>16</v>
      </c>
      <c r="M8" s="81">
        <v>52.92</v>
      </c>
      <c r="N8" s="96">
        <v>52.92</v>
      </c>
      <c r="O8" s="64">
        <v>14000</v>
      </c>
      <c r="P8" s="65">
        <f>Table2245789101123[[#This Row],[PEMBULATAN]]*O8</f>
        <v>740880</v>
      </c>
    </row>
    <row r="9" spans="1:16" ht="26.25" customHeight="1" x14ac:dyDescent="0.2">
      <c r="A9" s="14"/>
      <c r="B9" s="14"/>
      <c r="C9" s="73" t="s">
        <v>68</v>
      </c>
      <c r="D9" s="78" t="s">
        <v>57</v>
      </c>
      <c r="E9" s="13">
        <v>44487</v>
      </c>
      <c r="F9" s="76" t="s">
        <v>79</v>
      </c>
      <c r="G9" s="13" t="s">
        <v>80</v>
      </c>
      <c r="H9" s="77" t="s">
        <v>81</v>
      </c>
      <c r="I9" s="16">
        <v>70</v>
      </c>
      <c r="J9" s="16">
        <v>54</v>
      </c>
      <c r="K9" s="16">
        <v>56</v>
      </c>
      <c r="L9" s="16">
        <v>16</v>
      </c>
      <c r="M9" s="81">
        <v>52.92</v>
      </c>
      <c r="N9" s="96">
        <v>52.92</v>
      </c>
      <c r="O9" s="64">
        <v>14000</v>
      </c>
      <c r="P9" s="65">
        <f>Table2245789101123[[#This Row],[PEMBULATAN]]*O9</f>
        <v>740880</v>
      </c>
    </row>
    <row r="10" spans="1:16" ht="26.25" customHeight="1" x14ac:dyDescent="0.2">
      <c r="A10" s="14"/>
      <c r="B10" s="14"/>
      <c r="C10" s="73" t="s">
        <v>69</v>
      </c>
      <c r="D10" s="78" t="s">
        <v>57</v>
      </c>
      <c r="E10" s="13">
        <v>44487</v>
      </c>
      <c r="F10" s="76" t="s">
        <v>79</v>
      </c>
      <c r="G10" s="13" t="s">
        <v>80</v>
      </c>
      <c r="H10" s="77" t="s">
        <v>81</v>
      </c>
      <c r="I10" s="16">
        <v>70</v>
      </c>
      <c r="J10" s="16">
        <v>54</v>
      </c>
      <c r="K10" s="16">
        <v>56</v>
      </c>
      <c r="L10" s="16">
        <v>16</v>
      </c>
      <c r="M10" s="81">
        <v>52.92</v>
      </c>
      <c r="N10" s="96">
        <v>52.92</v>
      </c>
      <c r="O10" s="64">
        <v>14000</v>
      </c>
      <c r="P10" s="65">
        <f>Table2245789101123[[#This Row],[PEMBULATAN]]*O10</f>
        <v>740880</v>
      </c>
    </row>
    <row r="11" spans="1:16" ht="26.25" customHeight="1" x14ac:dyDescent="0.2">
      <c r="A11" s="14"/>
      <c r="B11" s="14"/>
      <c r="C11" s="73" t="s">
        <v>70</v>
      </c>
      <c r="D11" s="78" t="s">
        <v>57</v>
      </c>
      <c r="E11" s="13">
        <v>44487</v>
      </c>
      <c r="F11" s="76" t="s">
        <v>79</v>
      </c>
      <c r="G11" s="13" t="s">
        <v>80</v>
      </c>
      <c r="H11" s="77" t="s">
        <v>81</v>
      </c>
      <c r="I11" s="16">
        <v>70</v>
      </c>
      <c r="J11" s="16">
        <v>54</v>
      </c>
      <c r="K11" s="16">
        <v>56</v>
      </c>
      <c r="L11" s="16">
        <v>16</v>
      </c>
      <c r="M11" s="81">
        <v>52.92</v>
      </c>
      <c r="N11" s="96">
        <v>52.92</v>
      </c>
      <c r="O11" s="64">
        <v>14000</v>
      </c>
      <c r="P11" s="65">
        <f>Table2245789101123[[#This Row],[PEMBULATAN]]*O11</f>
        <v>740880</v>
      </c>
    </row>
    <row r="12" spans="1:16" ht="26.25" customHeight="1" x14ac:dyDescent="0.2">
      <c r="A12" s="14"/>
      <c r="B12" s="14"/>
      <c r="C12" s="73" t="s">
        <v>71</v>
      </c>
      <c r="D12" s="78" t="s">
        <v>57</v>
      </c>
      <c r="E12" s="13">
        <v>44487</v>
      </c>
      <c r="F12" s="76" t="s">
        <v>79</v>
      </c>
      <c r="G12" s="13" t="s">
        <v>80</v>
      </c>
      <c r="H12" s="77" t="s">
        <v>81</v>
      </c>
      <c r="I12" s="16">
        <v>61</v>
      </c>
      <c r="J12" s="16">
        <v>42</v>
      </c>
      <c r="K12" s="16">
        <v>72</v>
      </c>
      <c r="L12" s="16">
        <v>31</v>
      </c>
      <c r="M12" s="81">
        <v>46.116</v>
      </c>
      <c r="N12" s="96">
        <v>46.116</v>
      </c>
      <c r="O12" s="64">
        <v>14000</v>
      </c>
      <c r="P12" s="65">
        <f>Table2245789101123[[#This Row],[PEMBULATAN]]*O12</f>
        <v>645624</v>
      </c>
    </row>
    <row r="13" spans="1:16" ht="26.25" customHeight="1" x14ac:dyDescent="0.2">
      <c r="A13" s="14"/>
      <c r="B13" s="14"/>
      <c r="C13" s="73" t="s">
        <v>72</v>
      </c>
      <c r="D13" s="78" t="s">
        <v>57</v>
      </c>
      <c r="E13" s="13">
        <v>44487</v>
      </c>
      <c r="F13" s="76" t="s">
        <v>79</v>
      </c>
      <c r="G13" s="13" t="s">
        <v>80</v>
      </c>
      <c r="H13" s="77" t="s">
        <v>81</v>
      </c>
      <c r="I13" s="16">
        <v>61</v>
      </c>
      <c r="J13" s="16">
        <v>42</v>
      </c>
      <c r="K13" s="16">
        <v>72</v>
      </c>
      <c r="L13" s="16">
        <v>31</v>
      </c>
      <c r="M13" s="81">
        <v>46.116</v>
      </c>
      <c r="N13" s="96">
        <v>46.116</v>
      </c>
      <c r="O13" s="64">
        <v>14000</v>
      </c>
      <c r="P13" s="65">
        <f>Table2245789101123[[#This Row],[PEMBULATAN]]*O13</f>
        <v>645624</v>
      </c>
    </row>
    <row r="14" spans="1:16" ht="26.25" customHeight="1" x14ac:dyDescent="0.2">
      <c r="A14" s="14"/>
      <c r="B14" s="14"/>
      <c r="C14" s="73" t="s">
        <v>73</v>
      </c>
      <c r="D14" s="78" t="s">
        <v>57</v>
      </c>
      <c r="E14" s="13">
        <v>44487</v>
      </c>
      <c r="F14" s="76" t="s">
        <v>79</v>
      </c>
      <c r="G14" s="13" t="s">
        <v>80</v>
      </c>
      <c r="H14" s="77" t="s">
        <v>81</v>
      </c>
      <c r="I14" s="16">
        <v>61</v>
      </c>
      <c r="J14" s="16">
        <v>42</v>
      </c>
      <c r="K14" s="16">
        <v>72</v>
      </c>
      <c r="L14" s="16">
        <v>31</v>
      </c>
      <c r="M14" s="81">
        <v>46.116</v>
      </c>
      <c r="N14" s="96">
        <v>46.116</v>
      </c>
      <c r="O14" s="64">
        <v>14000</v>
      </c>
      <c r="P14" s="65">
        <f>Table2245789101123[[#This Row],[PEMBULATAN]]*O14</f>
        <v>645624</v>
      </c>
    </row>
    <row r="15" spans="1:16" ht="26.25" customHeight="1" x14ac:dyDescent="0.2">
      <c r="A15" s="14"/>
      <c r="B15" s="14"/>
      <c r="C15" s="73" t="s">
        <v>74</v>
      </c>
      <c r="D15" s="78" t="s">
        <v>57</v>
      </c>
      <c r="E15" s="13">
        <v>44487</v>
      </c>
      <c r="F15" s="76" t="s">
        <v>79</v>
      </c>
      <c r="G15" s="13" t="s">
        <v>80</v>
      </c>
      <c r="H15" s="77" t="s">
        <v>81</v>
      </c>
      <c r="I15" s="16">
        <v>61</v>
      </c>
      <c r="J15" s="16">
        <v>42</v>
      </c>
      <c r="K15" s="16">
        <v>72</v>
      </c>
      <c r="L15" s="16">
        <v>31</v>
      </c>
      <c r="M15" s="81">
        <v>46.116</v>
      </c>
      <c r="N15" s="96">
        <v>46.116</v>
      </c>
      <c r="O15" s="64">
        <v>14000</v>
      </c>
      <c r="P15" s="65">
        <f>Table2245789101123[[#This Row],[PEMBULATAN]]*O15</f>
        <v>645624</v>
      </c>
    </row>
    <row r="16" spans="1:16" ht="26.25" customHeight="1" x14ac:dyDescent="0.2">
      <c r="A16" s="14"/>
      <c r="B16" s="14"/>
      <c r="C16" s="73" t="s">
        <v>75</v>
      </c>
      <c r="D16" s="78" t="s">
        <v>57</v>
      </c>
      <c r="E16" s="13">
        <v>44487</v>
      </c>
      <c r="F16" s="76" t="s">
        <v>79</v>
      </c>
      <c r="G16" s="13" t="s">
        <v>80</v>
      </c>
      <c r="H16" s="77" t="s">
        <v>81</v>
      </c>
      <c r="I16" s="16">
        <v>61</v>
      </c>
      <c r="J16" s="16">
        <v>42</v>
      </c>
      <c r="K16" s="16">
        <v>72</v>
      </c>
      <c r="L16" s="16">
        <v>31</v>
      </c>
      <c r="M16" s="81">
        <v>46.116</v>
      </c>
      <c r="N16" s="96">
        <v>46.116</v>
      </c>
      <c r="O16" s="64">
        <v>14000</v>
      </c>
      <c r="P16" s="65">
        <f>Table2245789101123[[#This Row],[PEMBULATAN]]*O16</f>
        <v>645624</v>
      </c>
    </row>
    <row r="17" spans="1:16" ht="26.25" customHeight="1" x14ac:dyDescent="0.2">
      <c r="A17" s="14"/>
      <c r="B17" s="14"/>
      <c r="C17" s="73" t="s">
        <v>76</v>
      </c>
      <c r="D17" s="78" t="s">
        <v>57</v>
      </c>
      <c r="E17" s="13">
        <v>44487</v>
      </c>
      <c r="F17" s="76" t="s">
        <v>79</v>
      </c>
      <c r="G17" s="13" t="s">
        <v>80</v>
      </c>
      <c r="H17" s="77" t="s">
        <v>81</v>
      </c>
      <c r="I17" s="16">
        <v>61</v>
      </c>
      <c r="J17" s="16">
        <v>42</v>
      </c>
      <c r="K17" s="16">
        <v>72</v>
      </c>
      <c r="L17" s="16">
        <v>31</v>
      </c>
      <c r="M17" s="81">
        <v>46.116</v>
      </c>
      <c r="N17" s="96">
        <v>46.116</v>
      </c>
      <c r="O17" s="64">
        <v>14000</v>
      </c>
      <c r="P17" s="65">
        <f>Table2245789101123[[#This Row],[PEMBULATAN]]*O17</f>
        <v>645624</v>
      </c>
    </row>
    <row r="18" spans="1:16" ht="26.25" customHeight="1" x14ac:dyDescent="0.2">
      <c r="A18" s="14"/>
      <c r="B18" s="14"/>
      <c r="C18" s="73" t="s">
        <v>77</v>
      </c>
      <c r="D18" s="78" t="s">
        <v>57</v>
      </c>
      <c r="E18" s="13">
        <v>44487</v>
      </c>
      <c r="F18" s="76" t="s">
        <v>79</v>
      </c>
      <c r="G18" s="13" t="s">
        <v>80</v>
      </c>
      <c r="H18" s="77" t="s">
        <v>81</v>
      </c>
      <c r="I18" s="16">
        <v>61</v>
      </c>
      <c r="J18" s="16">
        <v>42</v>
      </c>
      <c r="K18" s="16">
        <v>72</v>
      </c>
      <c r="L18" s="16">
        <v>31</v>
      </c>
      <c r="M18" s="81">
        <v>46.116</v>
      </c>
      <c r="N18" s="96">
        <v>46.116</v>
      </c>
      <c r="O18" s="64">
        <v>14000</v>
      </c>
      <c r="P18" s="65">
        <f>Table2245789101123[[#This Row],[PEMBULATAN]]*O18</f>
        <v>645624</v>
      </c>
    </row>
    <row r="19" spans="1:16" ht="26.25" customHeight="1" x14ac:dyDescent="0.2">
      <c r="A19" s="14"/>
      <c r="B19" s="14"/>
      <c r="C19" s="73" t="s">
        <v>78</v>
      </c>
      <c r="D19" s="78" t="s">
        <v>57</v>
      </c>
      <c r="E19" s="13">
        <v>44487</v>
      </c>
      <c r="F19" s="76" t="s">
        <v>79</v>
      </c>
      <c r="G19" s="13" t="s">
        <v>80</v>
      </c>
      <c r="H19" s="77" t="s">
        <v>81</v>
      </c>
      <c r="I19" s="16">
        <v>61</v>
      </c>
      <c r="J19" s="16">
        <v>42</v>
      </c>
      <c r="K19" s="16">
        <v>72</v>
      </c>
      <c r="L19" s="16">
        <v>31</v>
      </c>
      <c r="M19" s="81">
        <v>46.116</v>
      </c>
      <c r="N19" s="96">
        <v>46.116</v>
      </c>
      <c r="O19" s="64">
        <v>14000</v>
      </c>
      <c r="P19" s="65">
        <f>Table2245789101123[[#This Row],[PEMBULATAN]]*O19</f>
        <v>645624</v>
      </c>
    </row>
    <row r="20" spans="1:16" ht="22.5" customHeight="1" x14ac:dyDescent="0.2">
      <c r="A20" s="117" t="s">
        <v>30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9"/>
      <c r="M20" s="79">
        <f>SUBTOTAL(109,Table2245789101123[KG VOLUME])</f>
        <v>642.00349999999992</v>
      </c>
      <c r="N20" s="68">
        <f>SUM(N3:N19)</f>
        <v>649.32349999999997</v>
      </c>
      <c r="O20" s="120">
        <f>SUM(P3:P19)</f>
        <v>9090529</v>
      </c>
      <c r="P20" s="121"/>
    </row>
    <row r="21" spans="1:16" ht="18" customHeight="1" x14ac:dyDescent="0.2">
      <c r="A21" s="86"/>
      <c r="B21" s="56" t="s">
        <v>42</v>
      </c>
      <c r="C21" s="55"/>
      <c r="D21" s="57" t="s">
        <v>43</v>
      </c>
      <c r="E21" s="86"/>
      <c r="F21" s="86"/>
      <c r="G21" s="86"/>
      <c r="H21" s="86"/>
      <c r="I21" s="86"/>
      <c r="J21" s="86"/>
      <c r="K21" s="86"/>
      <c r="L21" s="86"/>
      <c r="M21" s="87"/>
      <c r="N21" s="88" t="s">
        <v>51</v>
      </c>
      <c r="O21" s="89"/>
      <c r="P21" s="89">
        <f>O20*10%</f>
        <v>909052.9</v>
      </c>
    </row>
    <row r="22" spans="1:16" ht="18" customHeight="1" thickBot="1" x14ac:dyDescent="0.25">
      <c r="A22" s="86"/>
      <c r="B22" s="56"/>
      <c r="C22" s="55"/>
      <c r="D22" s="57"/>
      <c r="E22" s="86"/>
      <c r="F22" s="86"/>
      <c r="G22" s="86"/>
      <c r="H22" s="86"/>
      <c r="I22" s="86"/>
      <c r="J22" s="86"/>
      <c r="K22" s="86"/>
      <c r="L22" s="86"/>
      <c r="M22" s="87"/>
      <c r="N22" s="90" t="s">
        <v>52</v>
      </c>
      <c r="O22" s="91"/>
      <c r="P22" s="91">
        <f>O20-P21</f>
        <v>8181476.0999999996</v>
      </c>
    </row>
    <row r="23" spans="1:16" ht="18" customHeight="1" x14ac:dyDescent="0.2">
      <c r="A23" s="11"/>
      <c r="H23" s="63"/>
      <c r="N23" s="62" t="s">
        <v>31</v>
      </c>
      <c r="P23" s="69">
        <f>P22*1%</f>
        <v>81814.760999999999</v>
      </c>
    </row>
    <row r="24" spans="1:16" ht="18" customHeight="1" thickBot="1" x14ac:dyDescent="0.25">
      <c r="A24" s="11"/>
      <c r="H24" s="63"/>
      <c r="N24" s="62" t="s">
        <v>53</v>
      </c>
      <c r="P24" s="71">
        <f>P22*2%</f>
        <v>163629.522</v>
      </c>
    </row>
    <row r="25" spans="1:16" ht="18" customHeight="1" x14ac:dyDescent="0.2">
      <c r="A25" s="11"/>
      <c r="H25" s="63"/>
      <c r="N25" s="66" t="s">
        <v>32</v>
      </c>
      <c r="O25" s="67"/>
      <c r="P25" s="70">
        <f>P22+P23-P24</f>
        <v>8099661.3389999997</v>
      </c>
    </row>
    <row r="27" spans="1:16" x14ac:dyDescent="0.2">
      <c r="A27" s="11"/>
      <c r="H27" s="63"/>
      <c r="P27" s="71"/>
    </row>
    <row r="28" spans="1:16" x14ac:dyDescent="0.2">
      <c r="A28" s="11"/>
      <c r="H28" s="63"/>
      <c r="O28" s="58"/>
      <c r="P28" s="71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</sheetData>
  <mergeCells count="2">
    <mergeCell ref="A20:L20"/>
    <mergeCell ref="O20:P20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:B19">
    <cfRule type="duplicateValues" dxfId="49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402431</v>
      </c>
      <c r="B3" s="74" t="s">
        <v>82</v>
      </c>
      <c r="C3" s="9" t="s">
        <v>83</v>
      </c>
      <c r="D3" s="76" t="s">
        <v>57</v>
      </c>
      <c r="E3" s="13" t="s">
        <v>95</v>
      </c>
      <c r="F3" s="76" t="s">
        <v>96</v>
      </c>
      <c r="G3" s="13">
        <v>44504</v>
      </c>
      <c r="H3" s="10" t="s">
        <v>97</v>
      </c>
      <c r="I3" s="1">
        <v>75</v>
      </c>
      <c r="J3" s="1">
        <v>62</v>
      </c>
      <c r="K3" s="1">
        <v>41</v>
      </c>
      <c r="L3" s="1">
        <v>31</v>
      </c>
      <c r="M3" s="80">
        <v>47.662500000000001</v>
      </c>
      <c r="N3" s="96">
        <v>47.662500000000001</v>
      </c>
      <c r="O3" s="64">
        <v>14000</v>
      </c>
      <c r="P3" s="65">
        <f>Table2245789101125[[#This Row],[PEMBULATAN]]*O3</f>
        <v>667275</v>
      </c>
    </row>
    <row r="4" spans="1:16" ht="26.25" customHeight="1" x14ac:dyDescent="0.2">
      <c r="A4" s="83"/>
      <c r="B4" s="74"/>
      <c r="C4" s="9" t="s">
        <v>84</v>
      </c>
      <c r="D4" s="76" t="s">
        <v>57</v>
      </c>
      <c r="E4" s="13" t="s">
        <v>95</v>
      </c>
      <c r="F4" s="76" t="s">
        <v>96</v>
      </c>
      <c r="G4" s="13">
        <v>44504</v>
      </c>
      <c r="H4" s="10" t="s">
        <v>97</v>
      </c>
      <c r="I4" s="1">
        <v>75</v>
      </c>
      <c r="J4" s="1">
        <v>62</v>
      </c>
      <c r="K4" s="1">
        <v>41</v>
      </c>
      <c r="L4" s="1">
        <v>31</v>
      </c>
      <c r="M4" s="80">
        <v>47.662500000000001</v>
      </c>
      <c r="N4" s="96">
        <v>47.662500000000001</v>
      </c>
      <c r="O4" s="64">
        <v>14000</v>
      </c>
      <c r="P4" s="65">
        <f>N4*O4</f>
        <v>667275</v>
      </c>
    </row>
    <row r="5" spans="1:16" ht="26.25" customHeight="1" x14ac:dyDescent="0.2">
      <c r="A5" s="83"/>
      <c r="B5" s="74"/>
      <c r="C5" s="9" t="s">
        <v>85</v>
      </c>
      <c r="D5" s="76" t="s">
        <v>57</v>
      </c>
      <c r="E5" s="13" t="s">
        <v>95</v>
      </c>
      <c r="F5" s="76" t="s">
        <v>96</v>
      </c>
      <c r="G5" s="13">
        <v>44504</v>
      </c>
      <c r="H5" s="10" t="s">
        <v>97</v>
      </c>
      <c r="I5" s="1">
        <v>75</v>
      </c>
      <c r="J5" s="1">
        <v>62</v>
      </c>
      <c r="K5" s="1">
        <v>41</v>
      </c>
      <c r="L5" s="1">
        <v>31</v>
      </c>
      <c r="M5" s="80">
        <v>47.662500000000001</v>
      </c>
      <c r="N5" s="96">
        <v>47.662500000000001</v>
      </c>
      <c r="O5" s="64">
        <v>14000</v>
      </c>
      <c r="P5" s="65">
        <f t="shared" ref="P5:P14" si="0">N5*O5</f>
        <v>667275</v>
      </c>
    </row>
    <row r="6" spans="1:16" ht="26.25" customHeight="1" x14ac:dyDescent="0.2">
      <c r="A6" s="83"/>
      <c r="B6" s="74"/>
      <c r="C6" s="9" t="s">
        <v>86</v>
      </c>
      <c r="D6" s="76" t="s">
        <v>57</v>
      </c>
      <c r="E6" s="13" t="s">
        <v>95</v>
      </c>
      <c r="F6" s="76" t="s">
        <v>96</v>
      </c>
      <c r="G6" s="13">
        <v>44504</v>
      </c>
      <c r="H6" s="10" t="s">
        <v>97</v>
      </c>
      <c r="I6" s="1">
        <v>75</v>
      </c>
      <c r="J6" s="1">
        <v>62</v>
      </c>
      <c r="K6" s="1">
        <v>41</v>
      </c>
      <c r="L6" s="1">
        <v>31</v>
      </c>
      <c r="M6" s="80">
        <v>47.662500000000001</v>
      </c>
      <c r="N6" s="96">
        <v>47.662500000000001</v>
      </c>
      <c r="O6" s="64">
        <v>14000</v>
      </c>
      <c r="P6" s="65">
        <f t="shared" si="0"/>
        <v>667275</v>
      </c>
    </row>
    <row r="7" spans="1:16" ht="26.25" customHeight="1" x14ac:dyDescent="0.2">
      <c r="A7" s="83"/>
      <c r="B7" s="74"/>
      <c r="C7" s="9" t="s">
        <v>87</v>
      </c>
      <c r="D7" s="76" t="s">
        <v>57</v>
      </c>
      <c r="E7" s="13" t="s">
        <v>95</v>
      </c>
      <c r="F7" s="76" t="s">
        <v>96</v>
      </c>
      <c r="G7" s="13">
        <v>44504</v>
      </c>
      <c r="H7" s="10" t="s">
        <v>97</v>
      </c>
      <c r="I7" s="1">
        <v>64</v>
      </c>
      <c r="J7" s="1">
        <v>40</v>
      </c>
      <c r="K7" s="1">
        <v>31</v>
      </c>
      <c r="L7" s="1">
        <v>3</v>
      </c>
      <c r="M7" s="80">
        <v>19.84</v>
      </c>
      <c r="N7" s="96">
        <v>19.84</v>
      </c>
      <c r="O7" s="64">
        <v>14000</v>
      </c>
      <c r="P7" s="65">
        <f t="shared" si="0"/>
        <v>277760</v>
      </c>
    </row>
    <row r="8" spans="1:16" ht="26.25" customHeight="1" x14ac:dyDescent="0.2">
      <c r="A8" s="83"/>
      <c r="B8" s="74"/>
      <c r="C8" s="9" t="s">
        <v>88</v>
      </c>
      <c r="D8" s="76" t="s">
        <v>57</v>
      </c>
      <c r="E8" s="13" t="s">
        <v>95</v>
      </c>
      <c r="F8" s="76" t="s">
        <v>96</v>
      </c>
      <c r="G8" s="13">
        <v>44504</v>
      </c>
      <c r="H8" s="10" t="s">
        <v>97</v>
      </c>
      <c r="I8" s="1">
        <v>71</v>
      </c>
      <c r="J8" s="1">
        <v>52</v>
      </c>
      <c r="K8" s="1">
        <v>52</v>
      </c>
      <c r="L8" s="1">
        <v>16</v>
      </c>
      <c r="M8" s="80">
        <v>47.996000000000002</v>
      </c>
      <c r="N8" s="96">
        <v>47.996000000000002</v>
      </c>
      <c r="O8" s="64">
        <v>14000</v>
      </c>
      <c r="P8" s="65">
        <f t="shared" si="0"/>
        <v>671944</v>
      </c>
    </row>
    <row r="9" spans="1:16" ht="26.25" customHeight="1" x14ac:dyDescent="0.2">
      <c r="A9" s="83"/>
      <c r="B9" s="74"/>
      <c r="C9" s="9" t="s">
        <v>89</v>
      </c>
      <c r="D9" s="76" t="s">
        <v>57</v>
      </c>
      <c r="E9" s="13" t="s">
        <v>95</v>
      </c>
      <c r="F9" s="76" t="s">
        <v>96</v>
      </c>
      <c r="G9" s="13">
        <v>44504</v>
      </c>
      <c r="H9" s="10" t="s">
        <v>97</v>
      </c>
      <c r="I9" s="1">
        <v>24</v>
      </c>
      <c r="J9" s="1">
        <v>21</v>
      </c>
      <c r="K9" s="1">
        <v>24</v>
      </c>
      <c r="L9" s="1">
        <v>3</v>
      </c>
      <c r="M9" s="80">
        <v>3.024</v>
      </c>
      <c r="N9" s="96">
        <v>3.024</v>
      </c>
      <c r="O9" s="64">
        <v>14000</v>
      </c>
      <c r="P9" s="65">
        <f t="shared" si="0"/>
        <v>42336</v>
      </c>
    </row>
    <row r="10" spans="1:16" ht="26.25" customHeight="1" x14ac:dyDescent="0.2">
      <c r="A10" s="83"/>
      <c r="B10" s="74"/>
      <c r="C10" s="9" t="s">
        <v>90</v>
      </c>
      <c r="D10" s="76" t="s">
        <v>57</v>
      </c>
      <c r="E10" s="13" t="s">
        <v>95</v>
      </c>
      <c r="F10" s="76" t="s">
        <v>96</v>
      </c>
      <c r="G10" s="13">
        <v>44504</v>
      </c>
      <c r="H10" s="10" t="s">
        <v>97</v>
      </c>
      <c r="I10" s="1">
        <v>48</v>
      </c>
      <c r="J10" s="1">
        <v>42</v>
      </c>
      <c r="K10" s="1">
        <v>36</v>
      </c>
      <c r="L10" s="1">
        <v>5</v>
      </c>
      <c r="M10" s="80">
        <v>18.143999999999998</v>
      </c>
      <c r="N10" s="96">
        <v>18.143999999999998</v>
      </c>
      <c r="O10" s="64">
        <v>14000</v>
      </c>
      <c r="P10" s="65">
        <f t="shared" si="0"/>
        <v>254015.99999999997</v>
      </c>
    </row>
    <row r="11" spans="1:16" ht="26.25" customHeight="1" x14ac:dyDescent="0.2">
      <c r="A11" s="83"/>
      <c r="B11" s="74"/>
      <c r="C11" s="9" t="s">
        <v>91</v>
      </c>
      <c r="D11" s="76" t="s">
        <v>57</v>
      </c>
      <c r="E11" s="13" t="s">
        <v>95</v>
      </c>
      <c r="F11" s="76" t="s">
        <v>96</v>
      </c>
      <c r="G11" s="13">
        <v>44504</v>
      </c>
      <c r="H11" s="10" t="s">
        <v>97</v>
      </c>
      <c r="I11" s="1">
        <v>25</v>
      </c>
      <c r="J11" s="1">
        <v>21</v>
      </c>
      <c r="K11" s="1">
        <v>13</v>
      </c>
      <c r="L11" s="1">
        <v>4</v>
      </c>
      <c r="M11" s="80">
        <v>1.70625</v>
      </c>
      <c r="N11" s="96">
        <v>4</v>
      </c>
      <c r="O11" s="64">
        <v>14000</v>
      </c>
      <c r="P11" s="65">
        <f t="shared" si="0"/>
        <v>56000</v>
      </c>
    </row>
    <row r="12" spans="1:16" ht="26.25" customHeight="1" x14ac:dyDescent="0.2">
      <c r="A12" s="83"/>
      <c r="B12" s="74"/>
      <c r="C12" s="9" t="s">
        <v>92</v>
      </c>
      <c r="D12" s="76" t="s">
        <v>57</v>
      </c>
      <c r="E12" s="13" t="s">
        <v>95</v>
      </c>
      <c r="F12" s="76" t="s">
        <v>96</v>
      </c>
      <c r="G12" s="13">
        <v>44504</v>
      </c>
      <c r="H12" s="10" t="s">
        <v>97</v>
      </c>
      <c r="I12" s="1">
        <v>49</v>
      </c>
      <c r="J12" s="1">
        <v>43</v>
      </c>
      <c r="K12" s="1">
        <v>35</v>
      </c>
      <c r="L12" s="1">
        <v>14</v>
      </c>
      <c r="M12" s="80">
        <v>18.436250000000001</v>
      </c>
      <c r="N12" s="96">
        <v>19</v>
      </c>
      <c r="O12" s="64">
        <v>14000</v>
      </c>
      <c r="P12" s="65">
        <f t="shared" si="0"/>
        <v>266000</v>
      </c>
    </row>
    <row r="13" spans="1:16" ht="26.25" customHeight="1" x14ac:dyDescent="0.2">
      <c r="A13" s="83"/>
      <c r="B13" s="74"/>
      <c r="C13" s="9" t="s">
        <v>93</v>
      </c>
      <c r="D13" s="76" t="s">
        <v>57</v>
      </c>
      <c r="E13" s="13" t="s">
        <v>95</v>
      </c>
      <c r="F13" s="76" t="s">
        <v>96</v>
      </c>
      <c r="G13" s="13">
        <v>44504</v>
      </c>
      <c r="H13" s="10" t="s">
        <v>97</v>
      </c>
      <c r="I13" s="1">
        <v>88</v>
      </c>
      <c r="J13" s="1">
        <v>56</v>
      </c>
      <c r="K13" s="1">
        <v>12</v>
      </c>
      <c r="L13" s="1">
        <v>23</v>
      </c>
      <c r="M13" s="80">
        <v>14.784000000000001</v>
      </c>
      <c r="N13" s="96">
        <v>23</v>
      </c>
      <c r="O13" s="64">
        <v>14000</v>
      </c>
      <c r="P13" s="65">
        <f t="shared" si="0"/>
        <v>322000</v>
      </c>
    </row>
    <row r="14" spans="1:16" ht="26.25" customHeight="1" x14ac:dyDescent="0.2">
      <c r="A14" s="83"/>
      <c r="B14" s="74"/>
      <c r="C14" s="9" t="s">
        <v>94</v>
      </c>
      <c r="D14" s="76" t="s">
        <v>57</v>
      </c>
      <c r="E14" s="13" t="s">
        <v>95</v>
      </c>
      <c r="F14" s="76" t="s">
        <v>96</v>
      </c>
      <c r="G14" s="13">
        <v>44504</v>
      </c>
      <c r="H14" s="10" t="s">
        <v>97</v>
      </c>
      <c r="I14" s="1">
        <v>48</v>
      </c>
      <c r="J14" s="1">
        <v>33</v>
      </c>
      <c r="K14" s="1">
        <v>33</v>
      </c>
      <c r="L14" s="1">
        <v>3</v>
      </c>
      <c r="M14" s="80">
        <v>13.068</v>
      </c>
      <c r="N14" s="96">
        <v>13.068</v>
      </c>
      <c r="O14" s="64">
        <v>14000</v>
      </c>
      <c r="P14" s="65">
        <f t="shared" si="0"/>
        <v>182952</v>
      </c>
    </row>
    <row r="15" spans="1:16" ht="22.5" customHeight="1" x14ac:dyDescent="0.2">
      <c r="A15" s="117" t="s">
        <v>30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9"/>
      <c r="M15" s="79">
        <f>SUBTOTAL(109,Table2245789101125[KG VOLUME])</f>
        <v>47.662500000000001</v>
      </c>
      <c r="N15" s="68">
        <f>SUM(N3:N14)</f>
        <v>338.72199999999998</v>
      </c>
      <c r="O15" s="120">
        <f>SUM(P3:P14)</f>
        <v>4742108</v>
      </c>
      <c r="P15" s="121"/>
    </row>
    <row r="16" spans="1:16" ht="18" customHeight="1" x14ac:dyDescent="0.2">
      <c r="A16" s="86"/>
      <c r="B16" s="56" t="s">
        <v>42</v>
      </c>
      <c r="C16" s="55"/>
      <c r="D16" s="57" t="s">
        <v>43</v>
      </c>
      <c r="E16" s="86"/>
      <c r="F16" s="86"/>
      <c r="G16" s="86"/>
      <c r="H16" s="86"/>
      <c r="I16" s="86"/>
      <c r="J16" s="86"/>
      <c r="K16" s="86"/>
      <c r="L16" s="86"/>
      <c r="M16" s="87"/>
      <c r="N16" s="88" t="s">
        <v>51</v>
      </c>
      <c r="O16" s="89"/>
      <c r="P16" s="89">
        <f>O15*10%</f>
        <v>474210.80000000005</v>
      </c>
    </row>
    <row r="17" spans="1:16" ht="18" customHeight="1" thickBot="1" x14ac:dyDescent="0.25">
      <c r="A17" s="86"/>
      <c r="B17" s="56"/>
      <c r="C17" s="55"/>
      <c r="D17" s="57"/>
      <c r="E17" s="86"/>
      <c r="F17" s="86"/>
      <c r="G17" s="86"/>
      <c r="H17" s="86"/>
      <c r="I17" s="86"/>
      <c r="J17" s="86"/>
      <c r="K17" s="86"/>
      <c r="L17" s="86"/>
      <c r="M17" s="87"/>
      <c r="N17" s="90" t="s">
        <v>52</v>
      </c>
      <c r="O17" s="91"/>
      <c r="P17" s="91">
        <f>O15-P16</f>
        <v>4267897.2</v>
      </c>
    </row>
    <row r="18" spans="1:16" ht="18" customHeight="1" x14ac:dyDescent="0.2">
      <c r="A18" s="11"/>
      <c r="H18" s="63"/>
      <c r="N18" s="62" t="s">
        <v>31</v>
      </c>
      <c r="P18" s="69">
        <f>P17*1%</f>
        <v>42678.972000000002</v>
      </c>
    </row>
    <row r="19" spans="1:16" ht="18" customHeight="1" thickBot="1" x14ac:dyDescent="0.25">
      <c r="A19" s="11"/>
      <c r="H19" s="63"/>
      <c r="N19" s="62" t="s">
        <v>53</v>
      </c>
      <c r="P19" s="71">
        <f>P17*2%</f>
        <v>85357.944000000003</v>
      </c>
    </row>
    <row r="20" spans="1:16" ht="18" customHeight="1" x14ac:dyDescent="0.2">
      <c r="A20" s="11"/>
      <c r="H20" s="63"/>
      <c r="N20" s="66" t="s">
        <v>32</v>
      </c>
      <c r="O20" s="67"/>
      <c r="P20" s="70">
        <f>P17+P18-P19</f>
        <v>4225218.2280000001</v>
      </c>
    </row>
    <row r="22" spans="1:16" x14ac:dyDescent="0.2">
      <c r="A22" s="11"/>
      <c r="H22" s="63"/>
      <c r="P22" s="71"/>
    </row>
    <row r="23" spans="1:16" x14ac:dyDescent="0.2">
      <c r="A23" s="11"/>
      <c r="H23" s="63"/>
      <c r="O23" s="58"/>
      <c r="P23" s="71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</sheetData>
  <mergeCells count="2">
    <mergeCell ref="A15:L15"/>
    <mergeCell ref="O15:P15"/>
  </mergeCells>
  <conditionalFormatting sqref="B3:B14">
    <cfRule type="duplicateValues" dxfId="33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" x14ac:dyDescent="0.2"/>
  <cols>
    <col min="1" max="1" width="8" style="4" customWidth="1"/>
    <col min="2" max="2" width="21.855468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>
        <v>402437</v>
      </c>
      <c r="B3" s="74" t="s">
        <v>98</v>
      </c>
      <c r="C3" s="9" t="s">
        <v>99</v>
      </c>
      <c r="D3" s="76" t="s">
        <v>57</v>
      </c>
      <c r="E3" s="13" t="s">
        <v>103</v>
      </c>
      <c r="F3" s="76" t="s">
        <v>96</v>
      </c>
      <c r="G3" s="13">
        <v>44504</v>
      </c>
      <c r="H3" s="10" t="s">
        <v>97</v>
      </c>
      <c r="I3" s="1">
        <v>23</v>
      </c>
      <c r="J3" s="1">
        <v>21</v>
      </c>
      <c r="K3" s="1">
        <v>8</v>
      </c>
      <c r="L3" s="1">
        <v>3</v>
      </c>
      <c r="M3" s="80">
        <v>0.96599999999999997</v>
      </c>
      <c r="N3" s="8">
        <v>3</v>
      </c>
      <c r="O3" s="64">
        <v>14000</v>
      </c>
      <c r="P3" s="65">
        <f>Table224578910112[[#This Row],[PEMBULATAN]]*O3</f>
        <v>42000</v>
      </c>
    </row>
    <row r="4" spans="1:16" ht="26.25" customHeight="1" x14ac:dyDescent="0.2">
      <c r="A4" s="14"/>
      <c r="B4" s="75"/>
      <c r="C4" s="9" t="s">
        <v>100</v>
      </c>
      <c r="D4" s="76" t="s">
        <v>57</v>
      </c>
      <c r="E4" s="13" t="s">
        <v>103</v>
      </c>
      <c r="F4" s="76" t="s">
        <v>96</v>
      </c>
      <c r="G4" s="13">
        <v>44504</v>
      </c>
      <c r="H4" s="10" t="s">
        <v>97</v>
      </c>
      <c r="I4" s="1">
        <v>35</v>
      </c>
      <c r="J4" s="1">
        <v>35</v>
      </c>
      <c r="K4" s="1">
        <v>17</v>
      </c>
      <c r="L4" s="1">
        <v>12</v>
      </c>
      <c r="M4" s="80">
        <v>5.2062499999999998</v>
      </c>
      <c r="N4" s="8">
        <v>12</v>
      </c>
      <c r="O4" s="64">
        <v>14000</v>
      </c>
      <c r="P4" s="65">
        <f>Table224578910112[[#This Row],[PEMBULATAN]]*O4</f>
        <v>168000</v>
      </c>
    </row>
    <row r="5" spans="1:16" ht="26.25" customHeight="1" x14ac:dyDescent="0.2">
      <c r="A5" s="14"/>
      <c r="B5" s="14"/>
      <c r="C5" s="9" t="s">
        <v>101</v>
      </c>
      <c r="D5" s="76" t="s">
        <v>57</v>
      </c>
      <c r="E5" s="13" t="s">
        <v>103</v>
      </c>
      <c r="F5" s="76" t="s">
        <v>96</v>
      </c>
      <c r="G5" s="13">
        <v>44504</v>
      </c>
      <c r="H5" s="10" t="s">
        <v>97</v>
      </c>
      <c r="I5" s="1">
        <v>20</v>
      </c>
      <c r="J5" s="1">
        <v>13</v>
      </c>
      <c r="K5" s="1">
        <v>10</v>
      </c>
      <c r="L5" s="1">
        <v>3</v>
      </c>
      <c r="M5" s="80">
        <v>0.65</v>
      </c>
      <c r="N5" s="8">
        <v>3</v>
      </c>
      <c r="O5" s="64">
        <v>14000</v>
      </c>
      <c r="P5" s="65">
        <f>Table224578910112[[#This Row],[PEMBULATAN]]*O5</f>
        <v>42000</v>
      </c>
    </row>
    <row r="6" spans="1:16" ht="26.25" customHeight="1" x14ac:dyDescent="0.2">
      <c r="A6" s="14"/>
      <c r="B6" s="14"/>
      <c r="C6" s="73" t="s">
        <v>102</v>
      </c>
      <c r="D6" s="78" t="s">
        <v>57</v>
      </c>
      <c r="E6" s="13" t="s">
        <v>103</v>
      </c>
      <c r="F6" s="76" t="s">
        <v>96</v>
      </c>
      <c r="G6" s="13">
        <v>44504</v>
      </c>
      <c r="H6" s="77" t="s">
        <v>97</v>
      </c>
      <c r="I6" s="16">
        <v>35</v>
      </c>
      <c r="J6" s="16">
        <v>35</v>
      </c>
      <c r="K6" s="16">
        <v>17</v>
      </c>
      <c r="L6" s="16">
        <v>12</v>
      </c>
      <c r="M6" s="81">
        <v>5.2062499999999998</v>
      </c>
      <c r="N6" s="72">
        <v>12</v>
      </c>
      <c r="O6" s="64">
        <v>14000</v>
      </c>
      <c r="P6" s="65">
        <f>Table224578910112[[#This Row],[PEMBULATAN]]*O6</f>
        <v>168000</v>
      </c>
    </row>
    <row r="7" spans="1:16" ht="22.5" customHeight="1" x14ac:dyDescent="0.2">
      <c r="A7" s="117" t="s">
        <v>30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9"/>
      <c r="M7" s="79">
        <f>SUBTOTAL(109,Table224578910112[KG VOLUME])</f>
        <v>12.028500000000001</v>
      </c>
      <c r="N7" s="68">
        <f>SUM(N3:N6)</f>
        <v>30</v>
      </c>
      <c r="O7" s="120">
        <f>SUM(P3:P6)</f>
        <v>420000</v>
      </c>
      <c r="P7" s="121"/>
    </row>
    <row r="8" spans="1:16" ht="18" customHeight="1" x14ac:dyDescent="0.2">
      <c r="A8" s="86"/>
      <c r="B8" s="56" t="s">
        <v>42</v>
      </c>
      <c r="C8" s="55"/>
      <c r="D8" s="57" t="s">
        <v>43</v>
      </c>
      <c r="E8" s="86"/>
      <c r="F8" s="86"/>
      <c r="G8" s="86"/>
      <c r="H8" s="86"/>
      <c r="I8" s="86"/>
      <c r="J8" s="86"/>
      <c r="K8" s="86"/>
      <c r="L8" s="86"/>
      <c r="M8" s="87"/>
      <c r="N8" s="88" t="s">
        <v>51</v>
      </c>
      <c r="O8" s="89"/>
      <c r="P8" s="89">
        <f>O7*10%</f>
        <v>42000</v>
      </c>
    </row>
    <row r="9" spans="1:16" ht="18" customHeight="1" thickBot="1" x14ac:dyDescent="0.25">
      <c r="A9" s="86"/>
      <c r="B9" s="56"/>
      <c r="C9" s="55"/>
      <c r="D9" s="57"/>
      <c r="E9" s="86"/>
      <c r="F9" s="86"/>
      <c r="G9" s="86"/>
      <c r="H9" s="86"/>
      <c r="I9" s="86"/>
      <c r="J9" s="86"/>
      <c r="K9" s="86"/>
      <c r="L9" s="86"/>
      <c r="M9" s="87"/>
      <c r="N9" s="90" t="s">
        <v>52</v>
      </c>
      <c r="O9" s="91"/>
      <c r="P9" s="91">
        <f>O7-P8</f>
        <v>378000</v>
      </c>
    </row>
    <row r="10" spans="1:16" ht="18" customHeight="1" x14ac:dyDescent="0.2">
      <c r="A10" s="11"/>
      <c r="H10" s="63"/>
      <c r="N10" s="62" t="s">
        <v>31</v>
      </c>
      <c r="P10" s="69">
        <f>P9*1%</f>
        <v>3780</v>
      </c>
    </row>
    <row r="11" spans="1:16" ht="18" customHeight="1" thickBot="1" x14ac:dyDescent="0.25">
      <c r="A11" s="11"/>
      <c r="H11" s="63"/>
      <c r="N11" s="62" t="s">
        <v>53</v>
      </c>
      <c r="P11" s="71">
        <f>P9*2%</f>
        <v>7560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374220</v>
      </c>
    </row>
    <row r="14" spans="1:16" x14ac:dyDescent="0.2">
      <c r="A14" s="11"/>
      <c r="H14" s="99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6">
    <cfRule type="duplicateValues" dxfId="15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043_Sicepat_Ternate</vt:lpstr>
      <vt:lpstr>402242</vt:lpstr>
      <vt:lpstr>402431</vt:lpstr>
      <vt:lpstr>402437</vt:lpstr>
      <vt:lpstr>'043_Sicepat_Ternate'!Print_Titles</vt:lpstr>
      <vt:lpstr>'402242'!Print_Titles</vt:lpstr>
      <vt:lpstr>'402431'!Print_Titles</vt:lpstr>
      <vt:lpstr>'402437'!Print_Titles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2021-12-16T05:00:05Z</cp:lastPrinted>
  <dcterms:created xsi:type="dcterms:W3CDTF">2021-07-02T11:08:00Z</dcterms:created>
  <dcterms:modified xsi:type="dcterms:W3CDTF">2021-12-17T09:32:51Z</dcterms:modified>
</cp:coreProperties>
</file>